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E831" lockStructure="1"/>
  <bookViews>
    <workbookView xWindow="480" yWindow="30" windowWidth="18195" windowHeight="11310"/>
  </bookViews>
  <sheets>
    <sheet name="Instructions" sheetId="3" r:id="rId1"/>
    <sheet name="Bid Data" sheetId="1" r:id="rId2"/>
    <sheet name="Validation" sheetId="2" r:id="rId3"/>
  </sheets>
  <definedNames>
    <definedName name="Applicant_Name">'Bid Data'!$F$7</definedName>
    <definedName name="Base_to_Early_CO_Factor">Validation!$H$10</definedName>
    <definedName name="Base_Upgrade_Cost">'Bid Data'!$F$19</definedName>
    <definedName name="Base_Year">Validation!$H$9</definedName>
    <definedName name="CO_Date">'Bid Data'!$F$12</definedName>
    <definedName name="CO_Date_List">Validation!$N$10:$N$82</definedName>
    <definedName name="Earliest_CO_Date">Validation!$H$18</definedName>
    <definedName name="Form_Date">'Bid Data'!$J$5</definedName>
    <definedName name="Form_Version">'Bid Data'!$H$5</definedName>
    <definedName name="IC_Point">'Bid Data'!$F$11</definedName>
    <definedName name="IC_Point_List">Validation!$D$29:$D$31</definedName>
    <definedName name="ICAP_Range_Tops">Validation!$F$28:$I$28</definedName>
    <definedName name="Inflation_Rate">Validation!$H$11</definedName>
    <definedName name="Inflation2">Validation!$H$12</definedName>
    <definedName name="Inflation3">Validation!$H$13</definedName>
    <definedName name="InfYr1">Validation!$G$11</definedName>
    <definedName name="InfYr2">Validation!$G$12</definedName>
    <definedName name="InfYr3">Validation!$G$13</definedName>
    <definedName name="Installed_Capacity">'Bid Data'!$F$9</definedName>
    <definedName name="Latest_CO_Date">Validation!$H$19</definedName>
    <definedName name="Lease_Site">'Bid Data'!$F$10</definedName>
    <definedName name="Lease_Site_List">Validation!$H$34:$H$36</definedName>
    <definedName name="LTC_T_Bond_Rate">Validation!$H$14</definedName>
    <definedName name="Max_OREC_Term">Validation!$G$42</definedName>
    <definedName name="Max_Part_2_Price">Validation!$I$42</definedName>
    <definedName name="Max_Part1_Price">Validation!$H$42</definedName>
    <definedName name="MaxCap">Validation!$F$42</definedName>
    <definedName name="Min_OREC_Term">Validation!$G$41</definedName>
    <definedName name="Min_Part_2_Price">Validation!$I$41</definedName>
    <definedName name="Min_Part1_Price">Validation!$H$41</definedName>
    <definedName name="MinCap">Validation!$F$41</definedName>
    <definedName name="OREC_Price_Cap">Validation!$H$8</definedName>
    <definedName name="OREC_Term">'Bid Data'!$F$16</definedName>
    <definedName name="Part_1_Price_Table">'Bid Data'!$F$26:$F$55</definedName>
    <definedName name="Part_2_Price">'Bid Data'!$F$20</definedName>
    <definedName name="Price_Prpsl_Name">'Bid Data'!$F$14</definedName>
    <definedName name="Price_Prpsl_Type">'Bid Data'!$F$15</definedName>
    <definedName name="Price_Type_List">Validation!$H$22:$H$23</definedName>
    <definedName name="_xlnm.Print_Area" localSheetId="1">'Bid Data'!$B$2:$O$66</definedName>
    <definedName name="_xlnm.Print_Area" localSheetId="0">Instructions!$B$6:$L$97</definedName>
    <definedName name="_xlnm.Print_Area" localSheetId="2">Validation!$B$2:$L$46</definedName>
    <definedName name="_xlnm.Print_Titles" localSheetId="0">Instructions!$2:$5</definedName>
    <definedName name="Project_Name">'Bid Data'!$F$8</definedName>
    <definedName name="Real_Discount_Rate">Validation!$H$15</definedName>
    <definedName name="Rounded_Part2_Price">'Bid Data'!$R$20</definedName>
    <definedName name="Upgrade_Base_Year">Validation!$H$26</definedName>
    <definedName name="Upgrade_Case">'Bid Data'!$F$18</definedName>
    <definedName name="Upgrade_Cost_Table">Validation!$F$29:$I$31</definedName>
  </definedNames>
  <calcPr calcId="145621"/>
</workbook>
</file>

<file path=xl/calcChain.xml><?xml version="1.0" encoding="utf-8"?>
<calcChain xmlns="http://schemas.openxmlformats.org/spreadsheetml/2006/main">
  <c r="T9" i="1" l="1"/>
  <c r="V9" i="1"/>
  <c r="S9" i="1"/>
  <c r="F11" i="2" l="1"/>
  <c r="H10" i="2"/>
  <c r="F10" i="2"/>
  <c r="K26" i="1"/>
  <c r="F31" i="2"/>
  <c r="F30" i="2"/>
  <c r="I29" i="2"/>
  <c r="H29" i="2"/>
  <c r="G29" i="2"/>
  <c r="F29" i="2"/>
  <c r="I31" i="2"/>
  <c r="I30" i="2"/>
  <c r="D27" i="2"/>
  <c r="S12" i="1"/>
  <c r="H19" i="1" s="1"/>
  <c r="K59" i="1" l="1"/>
  <c r="U18" i="1"/>
  <c r="U19" i="1"/>
  <c r="H15" i="2" l="1"/>
  <c r="F13" i="2" l="1"/>
  <c r="F12" i="2"/>
  <c r="H4" i="3" l="1"/>
  <c r="F4" i="3"/>
  <c r="F42" i="2" l="1"/>
  <c r="F41" i="2"/>
  <c r="S10" i="1"/>
  <c r="F18" i="1"/>
  <c r="T18" i="1" l="1"/>
  <c r="T19" i="1"/>
  <c r="V19" i="1" s="1"/>
  <c r="R20" i="1"/>
  <c r="T20" i="1" l="1"/>
  <c r="V18" i="1"/>
  <c r="V20" i="1" s="1"/>
  <c r="F19" i="1" s="1"/>
  <c r="C70" i="1"/>
  <c r="C26" i="1"/>
  <c r="P10" i="2"/>
  <c r="O10" i="2"/>
  <c r="I8" i="2"/>
  <c r="D26" i="1" l="1"/>
  <c r="L23" i="1"/>
  <c r="N10" i="2"/>
  <c r="D60" i="1"/>
  <c r="Q20" i="1" l="1"/>
  <c r="Q16" i="1"/>
  <c r="Q15" i="1"/>
  <c r="Q14" i="1"/>
  <c r="Q12" i="1"/>
  <c r="Q10" i="1"/>
  <c r="Q9" i="1"/>
  <c r="Q8" i="1"/>
  <c r="Q7" i="1"/>
  <c r="K20" i="1"/>
  <c r="D58" i="1" l="1"/>
  <c r="H58" i="1"/>
  <c r="M24" i="1"/>
  <c r="K24" i="1"/>
  <c r="L26" i="1" l="1"/>
  <c r="Q61" i="1"/>
  <c r="D61" i="1" s="1"/>
  <c r="I21" i="1"/>
  <c r="P11" i="2"/>
  <c r="P12" i="2" s="1"/>
  <c r="O11" i="2"/>
  <c r="H4" i="2"/>
  <c r="F4" i="2"/>
  <c r="C27" i="1"/>
  <c r="D27" i="1" l="1"/>
  <c r="K27" i="1"/>
  <c r="N11" i="2"/>
  <c r="C28" i="1"/>
  <c r="R26" i="1"/>
  <c r="H26" i="1" s="1"/>
  <c r="L27" i="1"/>
  <c r="E26" i="1"/>
  <c r="Q62" i="1"/>
  <c r="D62" i="1" s="1"/>
  <c r="P13" i="2"/>
  <c r="P14" i="2" s="1"/>
  <c r="O12" i="2"/>
  <c r="N12" i="2" s="1"/>
  <c r="K28" i="1" l="1"/>
  <c r="S28" i="1" s="1"/>
  <c r="S27" i="1"/>
  <c r="D28" i="1"/>
  <c r="R28" i="1" s="1"/>
  <c r="H28" i="1" s="1"/>
  <c r="I26" i="1"/>
  <c r="C29" i="1"/>
  <c r="L28" i="1"/>
  <c r="Q26" i="1"/>
  <c r="R27" i="1"/>
  <c r="H27" i="1" s="1"/>
  <c r="Q63" i="1"/>
  <c r="D63" i="1" s="1"/>
  <c r="E27" i="1"/>
  <c r="O13" i="2"/>
  <c r="N13" i="2" s="1"/>
  <c r="P15" i="2"/>
  <c r="K29" i="1" l="1"/>
  <c r="S29" i="1" s="1"/>
  <c r="D29" i="1"/>
  <c r="R29" i="1" s="1"/>
  <c r="H29" i="1" s="1"/>
  <c r="E28" i="1"/>
  <c r="I27" i="1"/>
  <c r="I28" i="1"/>
  <c r="L29" i="1"/>
  <c r="C30" i="1"/>
  <c r="Q28" i="1"/>
  <c r="Q27" i="1"/>
  <c r="Q64" i="1"/>
  <c r="D64" i="1" s="1"/>
  <c r="O14" i="2"/>
  <c r="N14" i="2" s="1"/>
  <c r="P16" i="2"/>
  <c r="K30" i="1" l="1"/>
  <c r="S30" i="1" s="1"/>
  <c r="D30" i="1"/>
  <c r="R30" i="1" s="1"/>
  <c r="H30" i="1" s="1"/>
  <c r="I29" i="1"/>
  <c r="E29" i="1"/>
  <c r="C31" i="1"/>
  <c r="L30" i="1"/>
  <c r="Q29" i="1"/>
  <c r="Q65" i="1"/>
  <c r="D65" i="1" s="1"/>
  <c r="O15" i="2"/>
  <c r="N15" i="2" s="1"/>
  <c r="P17" i="2"/>
  <c r="K31" i="1" l="1"/>
  <c r="S31" i="1" s="1"/>
  <c r="D31" i="1"/>
  <c r="R31" i="1" s="1"/>
  <c r="H31" i="1" s="1"/>
  <c r="I30" i="1"/>
  <c r="E30" i="1"/>
  <c r="C32" i="1"/>
  <c r="L31" i="1"/>
  <c r="Q30" i="1"/>
  <c r="O16" i="2"/>
  <c r="N16" i="2" s="1"/>
  <c r="P18" i="2"/>
  <c r="K32" i="1" l="1"/>
  <c r="S32" i="1" s="1"/>
  <c r="D32" i="1"/>
  <c r="R32" i="1" s="1"/>
  <c r="H32" i="1" s="1"/>
  <c r="C33" i="1"/>
  <c r="I31" i="1"/>
  <c r="E31" i="1"/>
  <c r="L32" i="1"/>
  <c r="Q31" i="1"/>
  <c r="O17" i="2"/>
  <c r="N17" i="2" s="1"/>
  <c r="P19" i="2"/>
  <c r="K33" i="1" l="1"/>
  <c r="S33" i="1" s="1"/>
  <c r="D33" i="1"/>
  <c r="E33" i="1" s="1"/>
  <c r="L33" i="1"/>
  <c r="C34" i="1"/>
  <c r="E32" i="1"/>
  <c r="I32" i="1"/>
  <c r="Q32" i="1"/>
  <c r="O18" i="2"/>
  <c r="N18" i="2" s="1"/>
  <c r="P20" i="2"/>
  <c r="K34" i="1" l="1"/>
  <c r="S34" i="1" s="1"/>
  <c r="D34" i="1"/>
  <c r="R34" i="1" s="1"/>
  <c r="H34" i="1" s="1"/>
  <c r="L34" i="1"/>
  <c r="R33" i="1"/>
  <c r="H33" i="1" s="1"/>
  <c r="C35" i="1"/>
  <c r="O19" i="2"/>
  <c r="N19" i="2" s="1"/>
  <c r="P21" i="2"/>
  <c r="K35" i="1" l="1"/>
  <c r="S35" i="1" s="1"/>
  <c r="D35" i="1"/>
  <c r="R35" i="1" s="1"/>
  <c r="H35" i="1" s="1"/>
  <c r="Q33" i="1"/>
  <c r="C36" i="1"/>
  <c r="L35" i="1"/>
  <c r="E34" i="1"/>
  <c r="I33" i="1"/>
  <c r="I34" i="1"/>
  <c r="Q34" i="1"/>
  <c r="O20" i="2"/>
  <c r="N20" i="2" s="1"/>
  <c r="P22" i="2"/>
  <c r="C37" i="1" l="1"/>
  <c r="D37" i="1" s="1"/>
  <c r="K36" i="1"/>
  <c r="S36" i="1" s="1"/>
  <c r="L36" i="1"/>
  <c r="D36" i="1"/>
  <c r="R36" i="1" s="1"/>
  <c r="H36" i="1" s="1"/>
  <c r="E35" i="1"/>
  <c r="I35" i="1"/>
  <c r="Q35" i="1"/>
  <c r="L37" i="1"/>
  <c r="O21" i="2"/>
  <c r="N21" i="2" s="1"/>
  <c r="P23" i="2"/>
  <c r="C38" i="1"/>
  <c r="K37" i="1" l="1"/>
  <c r="S37" i="1" s="1"/>
  <c r="E36" i="1"/>
  <c r="D38" i="1"/>
  <c r="I36" i="1"/>
  <c r="Q36" i="1"/>
  <c r="R37" i="1"/>
  <c r="H37" i="1" s="1"/>
  <c r="L38" i="1"/>
  <c r="E37" i="1"/>
  <c r="O22" i="2"/>
  <c r="N22" i="2" s="1"/>
  <c r="P24" i="2"/>
  <c r="C39" i="1"/>
  <c r="K38" i="1" l="1"/>
  <c r="S38" i="1" s="1"/>
  <c r="D39" i="1"/>
  <c r="I37" i="1"/>
  <c r="Q37" i="1"/>
  <c r="R38" i="1"/>
  <c r="H38" i="1" s="1"/>
  <c r="L39" i="1"/>
  <c r="E38" i="1"/>
  <c r="O23" i="2"/>
  <c r="N23" i="2" s="1"/>
  <c r="P25" i="2"/>
  <c r="C40" i="1"/>
  <c r="K39" i="1" l="1"/>
  <c r="S39" i="1" s="1"/>
  <c r="D40" i="1"/>
  <c r="I38" i="1"/>
  <c r="Q38" i="1"/>
  <c r="R39" i="1"/>
  <c r="H39" i="1" s="1"/>
  <c r="L40" i="1"/>
  <c r="E39" i="1"/>
  <c r="O24" i="2"/>
  <c r="N24" i="2" s="1"/>
  <c r="P26" i="2"/>
  <c r="C41" i="1"/>
  <c r="K40" i="1" l="1"/>
  <c r="S40" i="1" s="1"/>
  <c r="D41" i="1"/>
  <c r="I39" i="1"/>
  <c r="Q39" i="1"/>
  <c r="R40" i="1"/>
  <c r="H40" i="1" s="1"/>
  <c r="L41" i="1"/>
  <c r="E40" i="1"/>
  <c r="O25" i="2"/>
  <c r="N25" i="2" s="1"/>
  <c r="P27" i="2"/>
  <c r="C42" i="1"/>
  <c r="K41" i="1" l="1"/>
  <c r="S41" i="1" s="1"/>
  <c r="K42" i="1"/>
  <c r="S42" i="1" s="1"/>
  <c r="D42" i="1"/>
  <c r="I40" i="1"/>
  <c r="Q40" i="1"/>
  <c r="R41" i="1"/>
  <c r="H41" i="1" s="1"/>
  <c r="L42" i="1"/>
  <c r="E41" i="1"/>
  <c r="O26" i="2"/>
  <c r="N26" i="2" s="1"/>
  <c r="P28" i="2"/>
  <c r="C43" i="1"/>
  <c r="K43" i="1" s="1"/>
  <c r="S43" i="1" s="1"/>
  <c r="D43" i="1" l="1"/>
  <c r="I41" i="1"/>
  <c r="Q41" i="1"/>
  <c r="R42" i="1"/>
  <c r="H42" i="1" s="1"/>
  <c r="L43" i="1"/>
  <c r="E42" i="1"/>
  <c r="O27" i="2"/>
  <c r="N27" i="2" s="1"/>
  <c r="P29" i="2"/>
  <c r="C44" i="1"/>
  <c r="K44" i="1" s="1"/>
  <c r="S44" i="1" s="1"/>
  <c r="D44" i="1" l="1"/>
  <c r="I42" i="1"/>
  <c r="Q42" i="1"/>
  <c r="R43" i="1"/>
  <c r="H43" i="1" s="1"/>
  <c r="L44" i="1"/>
  <c r="E43" i="1"/>
  <c r="O28" i="2"/>
  <c r="N28" i="2" s="1"/>
  <c r="P30" i="2"/>
  <c r="C45" i="1"/>
  <c r="K45" i="1" s="1"/>
  <c r="S45" i="1" s="1"/>
  <c r="D45" i="1" l="1"/>
  <c r="I43" i="1"/>
  <c r="Q43" i="1"/>
  <c r="R44" i="1"/>
  <c r="H44" i="1" s="1"/>
  <c r="L45" i="1"/>
  <c r="E44" i="1"/>
  <c r="O29" i="2"/>
  <c r="N29" i="2" s="1"/>
  <c r="P31" i="2"/>
  <c r="C46" i="1"/>
  <c r="K46" i="1" s="1"/>
  <c r="S46" i="1" s="1"/>
  <c r="D46" i="1" l="1"/>
  <c r="I44" i="1"/>
  <c r="Q44" i="1"/>
  <c r="R45" i="1"/>
  <c r="H45" i="1" s="1"/>
  <c r="L46" i="1"/>
  <c r="E45" i="1"/>
  <c r="O30" i="2"/>
  <c r="N30" i="2" s="1"/>
  <c r="P32" i="2"/>
  <c r="C47" i="1"/>
  <c r="K47" i="1" s="1"/>
  <c r="S47" i="1" s="1"/>
  <c r="D47" i="1" l="1"/>
  <c r="I45" i="1"/>
  <c r="Q45" i="1"/>
  <c r="R46" i="1"/>
  <c r="H46" i="1" s="1"/>
  <c r="L47" i="1"/>
  <c r="E46" i="1"/>
  <c r="O31" i="2"/>
  <c r="N31" i="2" s="1"/>
  <c r="P33" i="2"/>
  <c r="C48" i="1"/>
  <c r="K48" i="1" s="1"/>
  <c r="S48" i="1" s="1"/>
  <c r="D48" i="1" l="1"/>
  <c r="I46" i="1"/>
  <c r="Q46" i="1"/>
  <c r="R47" i="1"/>
  <c r="H47" i="1" s="1"/>
  <c r="L48" i="1"/>
  <c r="E47" i="1"/>
  <c r="O32" i="2"/>
  <c r="N32" i="2" s="1"/>
  <c r="P34" i="2"/>
  <c r="C49" i="1"/>
  <c r="C50" i="1" l="1"/>
  <c r="D50" i="1" s="1"/>
  <c r="K49" i="1"/>
  <c r="S49" i="1" s="1"/>
  <c r="C51" i="1"/>
  <c r="D51" i="1" s="1"/>
  <c r="D49" i="1"/>
  <c r="I47" i="1"/>
  <c r="Q47" i="1"/>
  <c r="R48" i="1"/>
  <c r="H48" i="1" s="1"/>
  <c r="L49" i="1"/>
  <c r="E48" i="1"/>
  <c r="O33" i="2"/>
  <c r="N33" i="2" s="1"/>
  <c r="P35" i="2"/>
  <c r="L50" i="1" l="1"/>
  <c r="R51" i="1"/>
  <c r="E51" i="1"/>
  <c r="N51" i="1" s="1"/>
  <c r="R50" i="1"/>
  <c r="E50" i="1"/>
  <c r="K50" i="1"/>
  <c r="S50" i="1" s="1"/>
  <c r="C52" i="1"/>
  <c r="D52" i="1" s="1"/>
  <c r="L51" i="1"/>
  <c r="I48" i="1"/>
  <c r="Q48" i="1"/>
  <c r="R49" i="1"/>
  <c r="H49" i="1" s="1"/>
  <c r="E49" i="1"/>
  <c r="O34" i="2"/>
  <c r="N34" i="2" s="1"/>
  <c r="P36" i="2"/>
  <c r="H50" i="1" l="1"/>
  <c r="Q50" i="1"/>
  <c r="I50" i="1"/>
  <c r="R52" i="1"/>
  <c r="E52" i="1"/>
  <c r="N52" i="1" s="1"/>
  <c r="Q51" i="1"/>
  <c r="H51" i="1"/>
  <c r="I51" i="1"/>
  <c r="K51" i="1"/>
  <c r="S51" i="1" s="1"/>
  <c r="C53" i="1"/>
  <c r="D53" i="1" s="1"/>
  <c r="L52" i="1"/>
  <c r="I49" i="1"/>
  <c r="Q49" i="1"/>
  <c r="O35" i="2"/>
  <c r="N35" i="2" s="1"/>
  <c r="P37" i="2"/>
  <c r="C54" i="1" l="1"/>
  <c r="H52" i="1"/>
  <c r="Q52" i="1"/>
  <c r="I52" i="1"/>
  <c r="R53" i="1"/>
  <c r="E53" i="1"/>
  <c r="N53" i="1" s="1"/>
  <c r="K52" i="1"/>
  <c r="S52" i="1" s="1"/>
  <c r="L53" i="1"/>
  <c r="D54" i="1"/>
  <c r="L54" i="1"/>
  <c r="O36" i="2"/>
  <c r="N36" i="2" s="1"/>
  <c r="P38" i="2"/>
  <c r="C55" i="1"/>
  <c r="I53" i="1" l="1"/>
  <c r="Q53" i="1"/>
  <c r="H53" i="1"/>
  <c r="K53" i="1"/>
  <c r="D55" i="1"/>
  <c r="R54" i="1"/>
  <c r="H54" i="1" s="1"/>
  <c r="L55" i="1"/>
  <c r="R65" i="1" s="1"/>
  <c r="E54" i="1"/>
  <c r="N54" i="1" s="1"/>
  <c r="O37" i="2"/>
  <c r="N37" i="2" s="1"/>
  <c r="P39" i="2"/>
  <c r="S53" i="1" l="1"/>
  <c r="K54" i="1"/>
  <c r="R64" i="1"/>
  <c r="R63" i="1"/>
  <c r="I54" i="1"/>
  <c r="Q54" i="1"/>
  <c r="R55" i="1"/>
  <c r="H55" i="1" s="1"/>
  <c r="E55" i="1"/>
  <c r="F68" i="1" s="1"/>
  <c r="R62" i="1"/>
  <c r="R61" i="1"/>
  <c r="O38" i="2"/>
  <c r="N38" i="2" s="1"/>
  <c r="P40" i="2"/>
  <c r="S54" i="1" l="1"/>
  <c r="K55" i="1"/>
  <c r="S55" i="1" s="1"/>
  <c r="R60" i="1"/>
  <c r="I55" i="1"/>
  <c r="Q55" i="1"/>
  <c r="N55" i="1"/>
  <c r="E56" i="1"/>
  <c r="O39" i="2"/>
  <c r="N39" i="2" s="1"/>
  <c r="P41" i="2"/>
  <c r="H69" i="1" l="1"/>
  <c r="H70" i="1" s="1"/>
  <c r="I69" i="1"/>
  <c r="I70" i="1" s="1"/>
  <c r="O40" i="2"/>
  <c r="N40" i="2" s="1"/>
  <c r="P42" i="2"/>
  <c r="O41" i="2" l="1"/>
  <c r="N41" i="2" s="1"/>
  <c r="P43" i="2"/>
  <c r="O42" i="2" l="1"/>
  <c r="N42" i="2" s="1"/>
  <c r="P44" i="2"/>
  <c r="O43" i="2" l="1"/>
  <c r="N43" i="2" s="1"/>
  <c r="P45" i="2"/>
  <c r="P46" i="2" l="1"/>
  <c r="O44" i="2"/>
  <c r="N44" i="2" s="1"/>
  <c r="P47" i="2" l="1"/>
  <c r="O45" i="2"/>
  <c r="H21" i="1"/>
  <c r="R6" i="1"/>
  <c r="T6" i="1" s="1"/>
  <c r="I64" i="1" l="1"/>
  <c r="I63" i="1"/>
  <c r="I65" i="1"/>
  <c r="H65" i="1"/>
  <c r="H64" i="1"/>
  <c r="H63" i="1"/>
  <c r="J51" i="1"/>
  <c r="M51" i="1" s="1"/>
  <c r="J50" i="1"/>
  <c r="M50" i="1" s="1"/>
  <c r="J53" i="1"/>
  <c r="M53" i="1" s="1"/>
  <c r="J52" i="1"/>
  <c r="M52" i="1" s="1"/>
  <c r="N45" i="2"/>
  <c r="O46" i="2"/>
  <c r="P48" i="2"/>
  <c r="J55" i="1"/>
  <c r="M55" i="1" s="1"/>
  <c r="J49" i="1"/>
  <c r="M49" i="1" s="1"/>
  <c r="J45" i="1"/>
  <c r="M45" i="1" s="1"/>
  <c r="J41" i="1"/>
  <c r="M41" i="1" s="1"/>
  <c r="J37" i="1"/>
  <c r="M37" i="1" s="1"/>
  <c r="J33" i="1"/>
  <c r="M33" i="1" s="1"/>
  <c r="J29" i="1"/>
  <c r="M29" i="1" s="1"/>
  <c r="J48" i="1"/>
  <c r="M48" i="1" s="1"/>
  <c r="J36" i="1"/>
  <c r="M36" i="1" s="1"/>
  <c r="J54" i="1"/>
  <c r="M54" i="1" s="1"/>
  <c r="J28" i="1"/>
  <c r="M28" i="1" s="1"/>
  <c r="J47" i="1"/>
  <c r="M47" i="1" s="1"/>
  <c r="J43" i="1"/>
  <c r="M43" i="1" s="1"/>
  <c r="J39" i="1"/>
  <c r="M39" i="1" s="1"/>
  <c r="J35" i="1"/>
  <c r="M35" i="1" s="1"/>
  <c r="J31" i="1"/>
  <c r="M31" i="1" s="1"/>
  <c r="J27" i="1"/>
  <c r="M27" i="1" s="1"/>
  <c r="J40" i="1"/>
  <c r="M40" i="1" s="1"/>
  <c r="J46" i="1"/>
  <c r="M46" i="1" s="1"/>
  <c r="J42" i="1"/>
  <c r="M42" i="1" s="1"/>
  <c r="J38" i="1"/>
  <c r="M38" i="1" s="1"/>
  <c r="J34" i="1"/>
  <c r="M34" i="1" s="1"/>
  <c r="J30" i="1"/>
  <c r="M30" i="1" s="1"/>
  <c r="J26" i="1"/>
  <c r="J44" i="1"/>
  <c r="M44" i="1" s="1"/>
  <c r="J32" i="1"/>
  <c r="M32" i="1" s="1"/>
  <c r="H60" i="1"/>
  <c r="H61" i="1"/>
  <c r="H62" i="1"/>
  <c r="I62" i="1"/>
  <c r="K10" i="1"/>
  <c r="I60" i="1"/>
  <c r="I61" i="1"/>
  <c r="J63" i="1" l="1"/>
  <c r="K63" i="1" s="1"/>
  <c r="J64" i="1"/>
  <c r="K64" i="1" s="1"/>
  <c r="J65" i="1"/>
  <c r="K65" i="1" s="1"/>
  <c r="P49" i="2"/>
  <c r="N46" i="2"/>
  <c r="O47" i="2"/>
  <c r="J61" i="1"/>
  <c r="K61" i="1" s="1"/>
  <c r="J60" i="1"/>
  <c r="K60" i="1" s="1"/>
  <c r="J62" i="1"/>
  <c r="K62" i="1" s="1"/>
  <c r="M26" i="1"/>
  <c r="M69" i="1" s="1"/>
  <c r="J69" i="1"/>
  <c r="J70" i="1" s="1"/>
  <c r="K11" i="1" s="1"/>
  <c r="N50" i="1" l="1"/>
  <c r="N49" i="1"/>
  <c r="N47" i="2"/>
  <c r="O48" i="2"/>
  <c r="O49" i="2" s="1"/>
  <c r="O50" i="2" s="1"/>
  <c r="P50" i="2"/>
  <c r="N47" i="1"/>
  <c r="N45" i="1"/>
  <c r="N46" i="1"/>
  <c r="K12" i="1"/>
  <c r="N48" i="1"/>
  <c r="N26" i="1"/>
  <c r="N37" i="1"/>
  <c r="N35" i="1"/>
  <c r="N39" i="1"/>
  <c r="N40" i="1"/>
  <c r="N33" i="1"/>
  <c r="N36" i="1"/>
  <c r="N42" i="1"/>
  <c r="N27" i="1"/>
  <c r="N41" i="1"/>
  <c r="N34" i="1"/>
  <c r="N28" i="1"/>
  <c r="N31" i="1"/>
  <c r="N29" i="1"/>
  <c r="N38" i="1"/>
  <c r="N44" i="1"/>
  <c r="N32" i="1"/>
  <c r="N30" i="1"/>
  <c r="N43" i="1"/>
  <c r="N48" i="2" l="1"/>
  <c r="N49" i="2" s="1"/>
  <c r="N50" i="2" s="1"/>
  <c r="N51" i="2" s="1"/>
  <c r="P51" i="2"/>
  <c r="O51" i="2"/>
  <c r="N69" i="1"/>
  <c r="P52" i="2" l="1"/>
  <c r="O52" i="2"/>
  <c r="N52" i="2" l="1"/>
  <c r="P53" i="2"/>
  <c r="O53" i="2"/>
  <c r="N53" i="2" s="1"/>
  <c r="O54" i="2" l="1"/>
  <c r="P54" i="2"/>
  <c r="N54" i="2" l="1"/>
  <c r="P55" i="2"/>
  <c r="O55" i="2"/>
  <c r="N55" i="2" l="1"/>
  <c r="O56" i="2"/>
  <c r="P56" i="2"/>
  <c r="N56" i="2" l="1"/>
  <c r="P57" i="2"/>
  <c r="O57" i="2"/>
  <c r="N57" i="2" s="1"/>
  <c r="O58" i="2" l="1"/>
  <c r="P58" i="2"/>
  <c r="N58" i="2" l="1"/>
  <c r="P59" i="2"/>
  <c r="O59" i="2"/>
  <c r="N59" i="2" s="1"/>
  <c r="O60" i="2" l="1"/>
  <c r="P60" i="2"/>
  <c r="N60" i="2" l="1"/>
  <c r="P61" i="2"/>
  <c r="O61" i="2"/>
  <c r="N61" i="2" l="1"/>
  <c r="O62" i="2"/>
  <c r="P62" i="2"/>
  <c r="N62" i="2" l="1"/>
  <c r="P63" i="2"/>
  <c r="O63" i="2"/>
  <c r="N63" i="2" s="1"/>
  <c r="O64" i="2" l="1"/>
  <c r="P64" i="2"/>
  <c r="N64" i="2" l="1"/>
  <c r="P65" i="2"/>
  <c r="O65" i="2"/>
  <c r="N65" i="2" s="1"/>
  <c r="O66" i="2" l="1"/>
  <c r="P66" i="2"/>
  <c r="N66" i="2" l="1"/>
  <c r="P67" i="2"/>
  <c r="O67" i="2"/>
  <c r="N67" i="2" l="1"/>
  <c r="O68" i="2"/>
  <c r="P68" i="2"/>
  <c r="N68" i="2" l="1"/>
  <c r="P69" i="2"/>
  <c r="O69" i="2"/>
  <c r="N69" i="2" s="1"/>
  <c r="O70" i="2" l="1"/>
  <c r="P70" i="2"/>
  <c r="N70" i="2" l="1"/>
  <c r="P71" i="2"/>
  <c r="O71" i="2"/>
  <c r="N71" i="2" l="1"/>
  <c r="O72" i="2"/>
  <c r="P72" i="2"/>
  <c r="N72" i="2" l="1"/>
  <c r="P73" i="2"/>
  <c r="O73" i="2"/>
  <c r="N73" i="2" l="1"/>
  <c r="P74" i="2"/>
  <c r="P75" i="2" s="1"/>
  <c r="O74" i="2"/>
  <c r="O75" i="2" l="1"/>
  <c r="O76" i="2" s="1"/>
  <c r="P76" i="2"/>
  <c r="N74" i="2"/>
  <c r="N75" i="2" l="1"/>
  <c r="N76" i="2" s="1"/>
  <c r="P77" i="2"/>
  <c r="O77" i="2"/>
  <c r="N77" i="2" s="1"/>
  <c r="P78" i="2" l="1"/>
  <c r="O78" i="2"/>
  <c r="N78" i="2" s="1"/>
  <c r="O79" i="2" l="1"/>
  <c r="P79" i="2"/>
  <c r="N79" i="2" l="1"/>
  <c r="P80" i="2"/>
  <c r="O80" i="2"/>
  <c r="N80" i="2" l="1"/>
  <c r="O81" i="2"/>
  <c r="P81" i="2"/>
  <c r="N81" i="2" l="1"/>
  <c r="P82" i="2"/>
  <c r="O82" i="2"/>
  <c r="N82" i="2" s="1"/>
</calcChain>
</file>

<file path=xl/sharedStrings.xml><?xml version="1.0" encoding="utf-8"?>
<sst xmlns="http://schemas.openxmlformats.org/spreadsheetml/2006/main" count="105" uniqueCount="94">
  <si>
    <t>Maryland Offshore Wind Energy Act</t>
  </si>
  <si>
    <t>Applicant Name:</t>
  </si>
  <si>
    <t>Project Name:</t>
  </si>
  <si>
    <t>Target CO Date:</t>
  </si>
  <si>
    <t>Price Proposal Name:</t>
  </si>
  <si>
    <t>Upgrade Cost Case:</t>
  </si>
  <si>
    <t>Base Upgrade Cost:</t>
  </si>
  <si>
    <t>Price Proposal Type:</t>
  </si>
  <si>
    <t>Proposed Prices by Calendar Year (Nominal $/MWh)</t>
  </si>
  <si>
    <t>2-Part</t>
  </si>
  <si>
    <t>Project Installed Capcity:</t>
  </si>
  <si>
    <t xml:space="preserve"> MW</t>
  </si>
  <si>
    <t>North</t>
  </si>
  <si>
    <t>South</t>
  </si>
  <si>
    <t>Both</t>
  </si>
  <si>
    <t>1-Part</t>
  </si>
  <si>
    <t>Part 2 OREC Price:</t>
  </si>
  <si>
    <t>/MWh Nominal over OREC term</t>
  </si>
  <si>
    <t>Nominal Dollar OREC Price ($/MWh)</t>
  </si>
  <si>
    <t>Part 1</t>
  </si>
  <si>
    <t>Part 2</t>
  </si>
  <si>
    <t>Total</t>
  </si>
  <si>
    <t>Levelized</t>
  </si>
  <si>
    <t>Annual</t>
  </si>
  <si>
    <t>OREC Price Cap</t>
  </si>
  <si>
    <t>PV Months</t>
  </si>
  <si>
    <t>Real Discount</t>
  </si>
  <si>
    <t>Calendar Year</t>
  </si>
  <si>
    <t>Schedule Year</t>
  </si>
  <si>
    <t>Delivery Months</t>
  </si>
  <si>
    <t>Achieved CO Date</t>
  </si>
  <si>
    <t>Limit =</t>
  </si>
  <si>
    <t>/MWh</t>
  </si>
  <si>
    <t>Real Discount Rate</t>
  </si>
  <si>
    <t xml:space="preserve">PV of Months </t>
  </si>
  <si>
    <t>Sum of  (Months * Disc)</t>
  </si>
  <si>
    <t>Sum of  (Months * Price * Defl * Disc)</t>
  </si>
  <si>
    <t>OSW Application - OREC Price Bid Form</t>
  </si>
  <si>
    <t>OSW Application -OREC Price Bid Form Validation Data</t>
  </si>
  <si>
    <t>Select from list</t>
  </si>
  <si>
    <t>Price</t>
  </si>
  <si>
    <t>Req'd?</t>
  </si>
  <si>
    <t>OK's</t>
  </si>
  <si>
    <t>Flags</t>
  </si>
  <si>
    <t>Levelized OREC Price Cap Test</t>
  </si>
  <si>
    <t>L-T Cmposite T-bond rate</t>
  </si>
  <si>
    <t>Base Year</t>
  </si>
  <si>
    <t xml:space="preserve">Price Base Year </t>
  </si>
  <si>
    <t>Earliest CO Date</t>
  </si>
  <si>
    <t>Complete</t>
  </si>
  <si>
    <t xml:space="preserve"> years</t>
  </si>
  <si>
    <t>OREC Price Term:</t>
  </si>
  <si>
    <t>(For 2-Part Pricing Only):</t>
  </si>
  <si>
    <t>Capacity</t>
  </si>
  <si>
    <t>OREC Term</t>
  </si>
  <si>
    <t>Part 2 Price</t>
  </si>
  <si>
    <t>MW</t>
  </si>
  <si>
    <t>Years</t>
  </si>
  <si>
    <t>$/MWh</t>
  </si>
  <si>
    <t>All OREC prices will be rounded to closest $0.01/MWh</t>
  </si>
  <si>
    <t>Part 1 Price</t>
  </si>
  <si>
    <t>COD Delay (years)</t>
  </si>
  <si>
    <t>Sum of  (Months * Price  * Disc)</t>
  </si>
  <si>
    <t xml:space="preserve">Installed Capacity (MW) up to </t>
  </si>
  <si>
    <t>I/C Index</t>
  </si>
  <si>
    <t>ICAP Index</t>
  </si>
  <si>
    <t>OREC Price</t>
  </si>
  <si>
    <t>Rounded Price</t>
  </si>
  <si>
    <t>OSW Application - Instructions for use of OREC Price Bid Form</t>
  </si>
  <si>
    <t>Valid CO Dates</t>
  </si>
  <si>
    <t>Latest CO Date</t>
  </si>
  <si>
    <t>Evaluation Parameters</t>
  </si>
  <si>
    <t>Upgrade Cost Case Estimates (for 2-Part Pricing)</t>
  </si>
  <si>
    <t>Single part price bid</t>
  </si>
  <si>
    <t>2-Part bid, part 2 adjusted for Upgrade Cost</t>
  </si>
  <si>
    <t>Price Proposal Types</t>
  </si>
  <si>
    <t>OCS-A 0489</t>
  </si>
  <si>
    <t>OCS-A 0490</t>
  </si>
  <si>
    <t>Project occupies both Maryland lease areas</t>
  </si>
  <si>
    <t>BOEM Lease Area for Proposed Project:</t>
  </si>
  <si>
    <t>BOEM Lease Area:</t>
  </si>
  <si>
    <t>Input Ranges for Data Validation (non-statutory)</t>
  </si>
  <si>
    <t>Minimum Value</t>
  </si>
  <si>
    <t>Maximum Value</t>
  </si>
  <si>
    <t>GDP Deflator</t>
  </si>
  <si>
    <t>Annual rates:</t>
  </si>
  <si>
    <t>Inf Rate</t>
  </si>
  <si>
    <t>Version 2.0</t>
  </si>
  <si>
    <t>New upgrades</t>
  </si>
  <si>
    <t>Previous upgrades</t>
  </si>
  <si>
    <t>Cost Category</t>
  </si>
  <si>
    <t>Cost as Estimated</t>
  </si>
  <si>
    <t>Max Upgrade Cost</t>
  </si>
  <si>
    <t>Adjustment to Upgrade cost for CO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</si>
</sst>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7" formatCode="&quot;$&quot;#,##0.00_);\(&quot;$&quot;#,##0.00\)"/>
    <numFmt numFmtId="164" formatCode="0_);\(0\)"/>
    <numFmt numFmtId="165" formatCode="0.000_);\(0.000\)"/>
    <numFmt numFmtId="166" formatCode="[$-409]mmmm\ d\,\ yyyy;@"/>
    <numFmt numFmtId="167" formatCode="&quot;$&quot;#,##0.0_);\(&quot;$&quot;#,##0.0\)"/>
    <numFmt numFmtId="168" formatCode="0.0000"/>
    <numFmt numFmtId="169" formatCode="&quot;$&quot;#,##0.0000_);\(&quot;$&quot;#,##0.0000\)"/>
    <numFmt numFmtId="170" formatCode="0.000%"/>
    <numFmt numFmtId="171" formatCode="0.00_);\(0.00\)"/>
    <numFmt numFmtId="172" formatCode="0.00000_);\(0.00000\)"/>
    <numFmt numFmtId="173" formatCode="&quot;$&quot;#,##0.000_);\(&quot;$&quot;#,##0.000\)"/>
    <numFmt numFmtId="174" formatCode="&quot;$&quot;#,##0.000"/>
  </numFmts>
  <fonts count="30" x14ac:knownFonts="1">
    <font>
      <sz val="11"/>
      <color theme="1"/>
      <name val="Calibri"/>
      <family val="2"/>
      <scheme val="minor"/>
    </font>
    <font>
      <sz val="11"/>
      <color rgb="FFFF0000"/>
      <name val="Calibri"/>
      <family val="2"/>
      <scheme val="minor"/>
    </font>
    <font>
      <b/>
      <sz val="11"/>
      <color theme="1"/>
      <name val="Calibri"/>
      <family val="2"/>
      <scheme val="minor"/>
    </font>
    <font>
      <sz val="11"/>
      <color rgb="FF0070C0"/>
      <name val="Calibri"/>
      <family val="2"/>
      <scheme val="minor"/>
    </font>
    <font>
      <sz val="11"/>
      <name val="Calibri"/>
      <family val="2"/>
      <scheme val="minor"/>
    </font>
    <font>
      <sz val="8"/>
      <color theme="1"/>
      <name val="Calibri"/>
      <family val="2"/>
      <scheme val="minor"/>
    </font>
    <font>
      <sz val="9"/>
      <color theme="1"/>
      <name val="Calibri"/>
      <family val="2"/>
      <scheme val="minor"/>
    </font>
    <font>
      <sz val="14"/>
      <color theme="1"/>
      <name val="Calibri"/>
      <family val="2"/>
      <scheme val="minor"/>
    </font>
    <font>
      <i/>
      <sz val="9"/>
      <color theme="1"/>
      <name val="Calibri"/>
      <family val="2"/>
      <scheme val="minor"/>
    </font>
    <font>
      <i/>
      <sz val="11"/>
      <color rgb="FFFF0000"/>
      <name val="Calibri"/>
      <family val="2"/>
      <scheme val="minor"/>
    </font>
    <font>
      <b/>
      <sz val="11"/>
      <color rgb="FF00B050"/>
      <name val="Calibri"/>
      <family val="2"/>
      <scheme val="minor"/>
    </font>
    <font>
      <b/>
      <sz val="16"/>
      <color theme="1"/>
      <name val="Calibri"/>
      <family val="2"/>
      <scheme val="minor"/>
    </font>
    <font>
      <b/>
      <i/>
      <sz val="11"/>
      <color rgb="FFFF0000"/>
      <name val="Calibri"/>
      <family val="2"/>
      <scheme val="minor"/>
    </font>
    <font>
      <u/>
      <sz val="11"/>
      <color theme="1"/>
      <name val="Calibri"/>
      <family val="2"/>
      <scheme val="minor"/>
    </font>
    <font>
      <sz val="9"/>
      <name val="Calibri"/>
      <family val="2"/>
      <scheme val="minor"/>
    </font>
    <font>
      <b/>
      <sz val="14"/>
      <color theme="1"/>
      <name val="Calibri"/>
      <family val="2"/>
      <scheme val="minor"/>
    </font>
    <font>
      <u/>
      <sz val="9"/>
      <color theme="1"/>
      <name val="Calibri"/>
      <family val="2"/>
      <scheme val="minor"/>
    </font>
    <font>
      <i/>
      <sz val="10"/>
      <color theme="1"/>
      <name val="Calibri"/>
      <family val="2"/>
      <scheme val="minor"/>
    </font>
    <font>
      <b/>
      <sz val="11"/>
      <color rgb="FFFF0000"/>
      <name val="Calibri"/>
      <family val="2"/>
      <scheme val="minor"/>
    </font>
    <font>
      <b/>
      <sz val="11"/>
      <color rgb="FF0070C0"/>
      <name val="Calibri"/>
      <family val="2"/>
      <scheme val="minor"/>
    </font>
    <font>
      <b/>
      <sz val="11"/>
      <name val="Calibri"/>
      <family val="2"/>
      <scheme val="minor"/>
    </font>
    <font>
      <sz val="10"/>
      <color theme="1"/>
      <name val="Calibri"/>
      <family val="2"/>
      <scheme val="minor"/>
    </font>
    <font>
      <u/>
      <sz val="10"/>
      <color theme="1"/>
      <name val="Calibri"/>
      <family val="2"/>
      <scheme val="minor"/>
    </font>
    <font>
      <i/>
      <sz val="11"/>
      <color rgb="FFC00000"/>
      <name val="Calibri"/>
      <family val="2"/>
      <scheme val="minor"/>
    </font>
    <font>
      <sz val="11"/>
      <color theme="1"/>
      <name val="Calibri"/>
      <family val="2"/>
      <scheme val="minor"/>
    </font>
    <font>
      <b/>
      <sz val="9"/>
      <color rgb="FFFF0000"/>
      <name val="Calibri"/>
      <family val="2"/>
      <scheme val="minor"/>
    </font>
    <font>
      <b/>
      <sz val="8"/>
      <color rgb="FFFF0000"/>
      <name val="Calibri"/>
      <family val="2"/>
      <scheme val="minor"/>
    </font>
    <font>
      <b/>
      <sz val="14"/>
      <color rgb="FFFF0000"/>
      <name val="Calibri"/>
      <family val="2"/>
      <scheme val="minor"/>
    </font>
    <font>
      <sz val="10"/>
      <color theme="3" tint="0.39997558519241921"/>
      <name val="Calibri"/>
      <family val="2"/>
      <scheme val="minor"/>
    </font>
    <font>
      <sz val="8"/>
      <color theme="3" tint="0.39997558519241921"/>
      <name val="Calibri"/>
      <family val="2"/>
      <scheme val="minor"/>
    </font>
  </fonts>
  <fills count="6">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24" fillId="0" borderId="0" applyFont="0" applyFill="0" applyBorder="0" applyAlignment="0" applyProtection="0"/>
  </cellStyleXfs>
  <cellXfs count="254">
    <xf numFmtId="0" fontId="0" fillId="0" borderId="0" xfId="0"/>
    <xf numFmtId="0" fontId="0" fillId="0" borderId="10" xfId="0" applyBorder="1"/>
    <xf numFmtId="0" fontId="0" fillId="0" borderId="11" xfId="0" applyBorder="1"/>
    <xf numFmtId="0" fontId="0" fillId="0" borderId="12" xfId="0" applyBorder="1"/>
    <xf numFmtId="0" fontId="0" fillId="0" borderId="13" xfId="0" applyBorder="1"/>
    <xf numFmtId="0" fontId="0" fillId="0" borderId="0" xfId="0" applyBorder="1"/>
    <xf numFmtId="0" fontId="0" fillId="0" borderId="15" xfId="0" applyBorder="1"/>
    <xf numFmtId="0" fontId="6" fillId="0" borderId="0" xfId="0" applyFont="1" applyBorder="1"/>
    <xf numFmtId="0" fontId="0" fillId="0" borderId="0" xfId="0" applyBorder="1" applyAlignment="1">
      <alignment horizontal="left" indent="1"/>
    </xf>
    <xf numFmtId="0" fontId="0" fillId="0" borderId="11" xfId="0" applyBorder="1" applyAlignment="1">
      <alignment horizontal="center"/>
    </xf>
    <xf numFmtId="0" fontId="10" fillId="3" borderId="16" xfId="0" applyFont="1" applyFill="1" applyBorder="1" applyAlignment="1">
      <alignment horizontal="left" indent="1"/>
    </xf>
    <xf numFmtId="0" fontId="0" fillId="3" borderId="17" xfId="0" applyFill="1" applyBorder="1"/>
    <xf numFmtId="0" fontId="0" fillId="3" borderId="18" xfId="0" applyFill="1" applyBorder="1"/>
    <xf numFmtId="0" fontId="10" fillId="3" borderId="19" xfId="0" applyFont="1" applyFill="1" applyBorder="1" applyAlignment="1">
      <alignment horizontal="left" indent="1"/>
    </xf>
    <xf numFmtId="0" fontId="0" fillId="3" borderId="0" xfId="0" applyFill="1" applyBorder="1"/>
    <xf numFmtId="0" fontId="0" fillId="3" borderId="20" xfId="0" applyFill="1" applyBorder="1"/>
    <xf numFmtId="0" fontId="10" fillId="3" borderId="21" xfId="0" applyFont="1" applyFill="1" applyBorder="1" applyAlignment="1">
      <alignment horizontal="left" indent="1"/>
    </xf>
    <xf numFmtId="0" fontId="0" fillId="3" borderId="22" xfId="0" applyFill="1" applyBorder="1"/>
    <xf numFmtId="0" fontId="0" fillId="3" borderId="23" xfId="0" applyFill="1" applyBorder="1"/>
    <xf numFmtId="14" fontId="6" fillId="0" borderId="0" xfId="0" applyNumberFormat="1" applyFont="1" applyBorder="1" applyAlignment="1">
      <alignment horizontal="left"/>
    </xf>
    <xf numFmtId="0" fontId="2" fillId="0" borderId="10" xfId="0" applyFont="1" applyBorder="1"/>
    <xf numFmtId="7" fontId="3" fillId="0" borderId="0" xfId="0" applyNumberFormat="1" applyFont="1" applyBorder="1"/>
    <xf numFmtId="0" fontId="0" fillId="0" borderId="11" xfId="0" quotePrefix="1" applyBorder="1"/>
    <xf numFmtId="0" fontId="3" fillId="0" borderId="0" xfId="0" applyFont="1" applyBorder="1"/>
    <xf numFmtId="0" fontId="2" fillId="0" borderId="0" xfId="0" applyFont="1" applyBorder="1"/>
    <xf numFmtId="167" fontId="0" fillId="0" borderId="11" xfId="0" applyNumberFormat="1" applyBorder="1" applyAlignment="1"/>
    <xf numFmtId="0" fontId="0" fillId="0" borderId="0" xfId="0" applyBorder="1" applyAlignment="1">
      <alignment horizontal="right"/>
    </xf>
    <xf numFmtId="5" fontId="3" fillId="0" borderId="11" xfId="0" applyNumberFormat="1" applyFont="1" applyBorder="1" applyAlignment="1">
      <alignment horizontal="center"/>
    </xf>
    <xf numFmtId="0" fontId="0" fillId="4" borderId="0" xfId="0" applyFill="1"/>
    <xf numFmtId="0" fontId="0" fillId="4" borderId="0" xfId="0" applyFill="1" applyAlignment="1">
      <alignment horizontal="right"/>
    </xf>
    <xf numFmtId="0" fontId="5" fillId="4" borderId="0" xfId="0" applyFont="1" applyFill="1"/>
    <xf numFmtId="0" fontId="12" fillId="4" borderId="0" xfId="0" applyFont="1" applyFill="1"/>
    <xf numFmtId="0" fontId="2" fillId="4" borderId="0" xfId="0" applyFont="1" applyFill="1"/>
    <xf numFmtId="0" fontId="0" fillId="4" borderId="0" xfId="0" quotePrefix="1" applyFill="1"/>
    <xf numFmtId="0" fontId="16" fillId="4" borderId="0" xfId="0" applyFont="1" applyFill="1" applyAlignment="1">
      <alignment horizontal="center"/>
    </xf>
    <xf numFmtId="169" fontId="6" fillId="4" borderId="0" xfId="0" applyNumberFormat="1" applyFont="1" applyFill="1"/>
    <xf numFmtId="0" fontId="6" fillId="4" borderId="0" xfId="0" applyFont="1" applyFill="1"/>
    <xf numFmtId="0" fontId="0" fillId="4" borderId="0" xfId="0" applyFill="1" applyAlignment="1">
      <alignment horizontal="center"/>
    </xf>
    <xf numFmtId="0" fontId="13" fillId="4" borderId="0" xfId="0" applyFont="1" applyFill="1" applyAlignment="1">
      <alignment horizontal="center"/>
    </xf>
    <xf numFmtId="0" fontId="0" fillId="4" borderId="5" xfId="0" applyFill="1" applyBorder="1" applyAlignment="1">
      <alignment horizontal="center"/>
    </xf>
    <xf numFmtId="39" fontId="5" fillId="4" borderId="5" xfId="0" applyNumberFormat="1" applyFont="1" applyFill="1" applyBorder="1" applyAlignment="1">
      <alignment horizontal="right"/>
    </xf>
    <xf numFmtId="0" fontId="0" fillId="4" borderId="7" xfId="0" applyFill="1" applyBorder="1" applyAlignment="1">
      <alignment horizontal="center"/>
    </xf>
    <xf numFmtId="39" fontId="5" fillId="4" borderId="7" xfId="0" applyNumberFormat="1" applyFont="1" applyFill="1" applyBorder="1" applyAlignment="1">
      <alignment horizontal="right"/>
    </xf>
    <xf numFmtId="0" fontId="0" fillId="4" borderId="6" xfId="0" applyFill="1" applyBorder="1" applyAlignment="1">
      <alignment horizontal="center"/>
    </xf>
    <xf numFmtId="39" fontId="5" fillId="4" borderId="6" xfId="0" applyNumberFormat="1" applyFont="1" applyFill="1" applyBorder="1" applyAlignment="1">
      <alignment horizontal="right"/>
    </xf>
    <xf numFmtId="0" fontId="0" fillId="4" borderId="8" xfId="0" applyFill="1" applyBorder="1"/>
    <xf numFmtId="0" fontId="6" fillId="4" borderId="14" xfId="0" applyFont="1" applyFill="1" applyBorder="1"/>
    <xf numFmtId="39" fontId="6" fillId="4" borderId="14" xfId="0" applyNumberFormat="1" applyFont="1" applyFill="1" applyBorder="1" applyAlignment="1">
      <alignment horizontal="center"/>
    </xf>
    <xf numFmtId="0" fontId="0" fillId="4" borderId="14" xfId="0" applyFill="1" applyBorder="1"/>
    <xf numFmtId="0" fontId="0" fillId="4" borderId="9" xfId="0" applyFill="1" applyBorder="1"/>
    <xf numFmtId="0" fontId="0" fillId="4" borderId="10" xfId="0" applyFill="1" applyBorder="1"/>
    <xf numFmtId="0" fontId="6" fillId="4" borderId="0" xfId="0" applyFont="1" applyFill="1" applyBorder="1"/>
    <xf numFmtId="7" fontId="5" fillId="4" borderId="0" xfId="0" applyNumberFormat="1" applyFont="1" applyFill="1" applyBorder="1" applyAlignment="1">
      <alignment horizontal="right"/>
    </xf>
    <xf numFmtId="0" fontId="0" fillId="4" borderId="0" xfId="0" applyFill="1" applyBorder="1"/>
    <xf numFmtId="7" fontId="5" fillId="4" borderId="11" xfId="0" applyNumberFormat="1" applyFont="1" applyFill="1" applyBorder="1" applyAlignment="1">
      <alignment horizontal="right"/>
    </xf>
    <xf numFmtId="39" fontId="5" fillId="4" borderId="0" xfId="0" applyNumberFormat="1" applyFont="1" applyFill="1" applyBorder="1" applyAlignment="1">
      <alignment horizontal="right"/>
    </xf>
    <xf numFmtId="7" fontId="0" fillId="4" borderId="0" xfId="0" applyNumberFormat="1" applyFill="1" applyBorder="1" applyAlignment="1">
      <alignment horizontal="right"/>
    </xf>
    <xf numFmtId="7" fontId="0" fillId="4" borderId="0" xfId="0" applyNumberFormat="1" applyFill="1" applyBorder="1"/>
    <xf numFmtId="0" fontId="0" fillId="4" borderId="11" xfId="0" applyFill="1" applyBorder="1"/>
    <xf numFmtId="0" fontId="0" fillId="4" borderId="12" xfId="0" applyFill="1" applyBorder="1"/>
    <xf numFmtId="0" fontId="0" fillId="4" borderId="15" xfId="0" applyFill="1" applyBorder="1"/>
    <xf numFmtId="39" fontId="5" fillId="4" borderId="15" xfId="0" applyNumberFormat="1" applyFont="1" applyFill="1" applyBorder="1" applyAlignment="1">
      <alignment horizontal="right"/>
    </xf>
    <xf numFmtId="7" fontId="0" fillId="4" borderId="15" xfId="0" applyNumberFormat="1" applyFill="1" applyBorder="1"/>
    <xf numFmtId="0" fontId="0" fillId="4" borderId="13" xfId="0" applyFill="1" applyBorder="1"/>
    <xf numFmtId="7" fontId="0" fillId="4" borderId="11" xfId="0" applyNumberFormat="1" applyFill="1" applyBorder="1" applyAlignment="1">
      <alignment horizontal="right"/>
    </xf>
    <xf numFmtId="7" fontId="0" fillId="4" borderId="13" xfId="0" applyNumberFormat="1" applyFill="1" applyBorder="1"/>
    <xf numFmtId="0" fontId="6" fillId="4" borderId="8" xfId="0" applyFont="1" applyFill="1" applyBorder="1" applyAlignment="1">
      <alignment horizontal="left" indent="1"/>
    </xf>
    <xf numFmtId="0" fontId="0" fillId="0" borderId="0" xfId="0" applyBorder="1" applyAlignment="1">
      <alignment horizontal="center"/>
    </xf>
    <xf numFmtId="0" fontId="0" fillId="5" borderId="8" xfId="0" applyFill="1" applyBorder="1"/>
    <xf numFmtId="0" fontId="0" fillId="5" borderId="14" xfId="0" applyFill="1" applyBorder="1"/>
    <xf numFmtId="0" fontId="0" fillId="5" borderId="9" xfId="0" applyFill="1" applyBorder="1"/>
    <xf numFmtId="0" fontId="0" fillId="5" borderId="10" xfId="0" applyFill="1" applyBorder="1"/>
    <xf numFmtId="0" fontId="7" fillId="5" borderId="11" xfId="0" applyFont="1" applyFill="1" applyBorder="1" applyAlignment="1">
      <alignment horizontal="center"/>
    </xf>
    <xf numFmtId="0" fontId="11" fillId="5" borderId="11" xfId="0" applyFont="1" applyFill="1" applyBorder="1" applyAlignment="1">
      <alignment horizontal="center"/>
    </xf>
    <xf numFmtId="0" fontId="0" fillId="5" borderId="0" xfId="0" applyFill="1" applyBorder="1"/>
    <xf numFmtId="14" fontId="6" fillId="5" borderId="0" xfId="0" applyNumberFormat="1" applyFont="1" applyFill="1" applyBorder="1"/>
    <xf numFmtId="0" fontId="0" fillId="5" borderId="11" xfId="0" applyFill="1" applyBorder="1"/>
    <xf numFmtId="0" fontId="4" fillId="5" borderId="0" xfId="0" applyFont="1" applyFill="1" applyBorder="1" applyAlignment="1"/>
    <xf numFmtId="0" fontId="1" fillId="5" borderId="0" xfId="0" applyFont="1" applyFill="1" applyBorder="1" applyAlignment="1">
      <alignment horizontal="left" indent="1"/>
    </xf>
    <xf numFmtId="0" fontId="8" fillId="5" borderId="0" xfId="0" applyFont="1" applyFill="1" applyBorder="1" applyAlignment="1">
      <alignment horizontal="left" indent="1"/>
    </xf>
    <xf numFmtId="0" fontId="0" fillId="5" borderId="0" xfId="0" applyFont="1" applyFill="1" applyBorder="1" applyAlignment="1">
      <alignment horizontal="left"/>
    </xf>
    <xf numFmtId="0" fontId="0" fillId="5" borderId="0" xfId="0" applyFill="1" applyBorder="1" applyAlignment="1">
      <alignment horizontal="left" indent="1"/>
    </xf>
    <xf numFmtId="0" fontId="0" fillId="5" borderId="0" xfId="0" quotePrefix="1" applyFill="1" applyBorder="1"/>
    <xf numFmtId="0" fontId="9" fillId="5" borderId="0" xfId="0" applyFont="1" applyFill="1" applyBorder="1"/>
    <xf numFmtId="7" fontId="8" fillId="5" borderId="0" xfId="0" applyNumberFormat="1" applyFont="1" applyFill="1" applyBorder="1" applyAlignment="1">
      <alignment horizontal="right"/>
    </xf>
    <xf numFmtId="0" fontId="8" fillId="5" borderId="0" xfId="0" quotePrefix="1" applyFont="1" applyFill="1" applyBorder="1"/>
    <xf numFmtId="10" fontId="5" fillId="5" borderId="0" xfId="0" applyNumberFormat="1" applyFont="1" applyFill="1" applyBorder="1" applyAlignment="1">
      <alignment horizontal="center"/>
    </xf>
    <xf numFmtId="0" fontId="0" fillId="5" borderId="11" xfId="0" applyFill="1" applyBorder="1" applyAlignment="1">
      <alignment horizontal="center"/>
    </xf>
    <xf numFmtId="0" fontId="0" fillId="5" borderId="1" xfId="0" applyFill="1" applyBorder="1" applyAlignment="1">
      <alignment horizontal="center"/>
    </xf>
    <xf numFmtId="164" fontId="0" fillId="5" borderId="0" xfId="0" applyNumberFormat="1" applyFill="1" applyBorder="1" applyAlignment="1">
      <alignment horizontal="center"/>
    </xf>
    <xf numFmtId="0" fontId="0" fillId="5" borderId="0" xfId="0" applyFill="1"/>
    <xf numFmtId="0" fontId="2" fillId="5" borderId="0" xfId="0" applyFont="1" applyFill="1" applyBorder="1" applyAlignment="1">
      <alignment horizontal="left"/>
    </xf>
    <xf numFmtId="39" fontId="5" fillId="5" borderId="0" xfId="0" applyNumberFormat="1" applyFont="1" applyFill="1" applyBorder="1" applyAlignment="1">
      <alignment horizontal="right"/>
    </xf>
    <xf numFmtId="0" fontId="0" fillId="5" borderId="2" xfId="0" applyFill="1" applyBorder="1" applyAlignment="1">
      <alignment horizontal="right"/>
    </xf>
    <xf numFmtId="5" fontId="0" fillId="5" borderId="3" xfId="0" applyNumberFormat="1" applyFill="1" applyBorder="1"/>
    <xf numFmtId="0" fontId="0" fillId="5" borderId="2" xfId="0" applyFill="1" applyBorder="1" applyAlignment="1">
      <alignment horizontal="left" indent="4"/>
    </xf>
    <xf numFmtId="0" fontId="0" fillId="5" borderId="3" xfId="0" applyFill="1" applyBorder="1"/>
    <xf numFmtId="0" fontId="0" fillId="5" borderId="12" xfId="0" applyFill="1" applyBorder="1"/>
    <xf numFmtId="0" fontId="0" fillId="5" borderId="15" xfId="0" applyFill="1" applyBorder="1"/>
    <xf numFmtId="0" fontId="0" fillId="5" borderId="13" xfId="0" applyFill="1" applyBorder="1"/>
    <xf numFmtId="7" fontId="0" fillId="5" borderId="0" xfId="0" applyNumberFormat="1" applyFill="1" applyBorder="1" applyAlignment="1">
      <alignment horizontal="right"/>
    </xf>
    <xf numFmtId="7" fontId="0" fillId="5" borderId="11" xfId="0" applyNumberFormat="1" applyFill="1" applyBorder="1" applyAlignment="1">
      <alignment horizontal="right"/>
    </xf>
    <xf numFmtId="7" fontId="0" fillId="5" borderId="0" xfId="0" applyNumberFormat="1" applyFill="1" applyBorder="1"/>
    <xf numFmtId="7" fontId="0" fillId="5" borderId="8" xfId="0" applyNumberFormat="1" applyFont="1" applyFill="1" applyBorder="1" applyAlignment="1">
      <alignment horizontal="right"/>
    </xf>
    <xf numFmtId="7" fontId="0" fillId="5" borderId="14" xfId="0" applyNumberFormat="1" applyFont="1" applyFill="1" applyBorder="1" applyAlignment="1">
      <alignment horizontal="right"/>
    </xf>
    <xf numFmtId="7" fontId="0" fillId="5" borderId="9" xfId="0" applyNumberFormat="1" applyFont="1" applyFill="1" applyBorder="1" applyAlignment="1">
      <alignment horizontal="right"/>
    </xf>
    <xf numFmtId="7" fontId="0" fillId="5" borderId="10" xfId="0" applyNumberFormat="1" applyFont="1" applyFill="1" applyBorder="1" applyAlignment="1">
      <alignment horizontal="right"/>
    </xf>
    <xf numFmtId="7" fontId="0" fillId="5" borderId="0" xfId="0" applyNumberFormat="1" applyFont="1" applyFill="1" applyBorder="1" applyAlignment="1">
      <alignment horizontal="right"/>
    </xf>
    <xf numFmtId="7" fontId="0" fillId="5" borderId="11" xfId="0" applyNumberFormat="1" applyFont="1" applyFill="1" applyBorder="1" applyAlignment="1">
      <alignment horizontal="right"/>
    </xf>
    <xf numFmtId="7" fontId="0" fillId="5" borderId="12" xfId="0" applyNumberFormat="1" applyFont="1" applyFill="1" applyBorder="1" applyAlignment="1">
      <alignment horizontal="right"/>
    </xf>
    <xf numFmtId="7" fontId="0" fillId="5" borderId="15" xfId="0" applyNumberFormat="1" applyFont="1" applyFill="1" applyBorder="1" applyAlignment="1">
      <alignment horizontal="right"/>
    </xf>
    <xf numFmtId="7" fontId="0" fillId="5" borderId="13" xfId="0" applyNumberFormat="1" applyFont="1" applyFill="1" applyBorder="1" applyAlignment="1">
      <alignment horizontal="right"/>
    </xf>
    <xf numFmtId="0" fontId="0" fillId="5" borderId="6" xfId="0" applyFill="1" applyBorder="1" applyAlignment="1">
      <alignment horizontal="center" wrapText="1"/>
    </xf>
    <xf numFmtId="37" fontId="0" fillId="4" borderId="0" xfId="0" applyNumberFormat="1" applyFill="1"/>
    <xf numFmtId="0" fontId="3" fillId="0" borderId="1" xfId="0" applyFont="1" applyBorder="1" applyAlignment="1">
      <alignment horizontal="center"/>
    </xf>
    <xf numFmtId="39" fontId="18" fillId="2" borderId="5" xfId="0" applyNumberFormat="1" applyFont="1" applyFill="1" applyBorder="1" applyAlignment="1" applyProtection="1">
      <protection locked="0"/>
    </xf>
    <xf numFmtId="0" fontId="18" fillId="2" borderId="1" xfId="0" applyFont="1" applyFill="1" applyBorder="1" applyAlignment="1" applyProtection="1">
      <alignment horizontal="center"/>
      <protection locked="0"/>
    </xf>
    <xf numFmtId="167" fontId="20" fillId="5" borderId="0" xfId="0" applyNumberFormat="1" applyFont="1" applyFill="1" applyBorder="1"/>
    <xf numFmtId="7" fontId="18" fillId="2" borderId="1" xfId="0" applyNumberFormat="1" applyFont="1" applyFill="1" applyBorder="1" applyAlignment="1" applyProtection="1">
      <protection locked="0"/>
    </xf>
    <xf numFmtId="7" fontId="18" fillId="2" borderId="6" xfId="0" applyNumberFormat="1" applyFont="1" applyFill="1" applyBorder="1" applyAlignment="1" applyProtection="1">
      <protection locked="0"/>
    </xf>
    <xf numFmtId="0" fontId="3" fillId="0" borderId="11" xfId="0" applyFont="1" applyBorder="1" applyAlignment="1">
      <alignment horizontal="center"/>
    </xf>
    <xf numFmtId="167" fontId="3" fillId="0" borderId="11" xfId="0" applyNumberFormat="1" applyFont="1" applyBorder="1" applyAlignment="1">
      <alignment horizontal="center"/>
    </xf>
    <xf numFmtId="0" fontId="0" fillId="5" borderId="8" xfId="0" applyFill="1" applyBorder="1" applyAlignment="1">
      <alignment horizontal="center" wrapText="1"/>
    </xf>
    <xf numFmtId="164" fontId="6" fillId="5" borderId="0" xfId="0" applyNumberFormat="1" applyFont="1" applyFill="1" applyBorder="1" applyAlignment="1">
      <alignment horizontal="center"/>
    </xf>
    <xf numFmtId="39" fontId="0" fillId="5" borderId="3" xfId="0" quotePrefix="1" applyNumberFormat="1" applyFont="1" applyFill="1" applyBorder="1" applyAlignment="1">
      <alignment horizontal="left"/>
    </xf>
    <xf numFmtId="0" fontId="0" fillId="5" borderId="7" xfId="0" applyFill="1" applyBorder="1" applyAlignment="1">
      <alignment horizontal="center" wrapText="1"/>
    </xf>
    <xf numFmtId="0" fontId="17" fillId="5" borderId="0" xfId="0" applyFont="1" applyFill="1" applyBorder="1" applyAlignment="1">
      <alignment horizontal="left" indent="1"/>
    </xf>
    <xf numFmtId="0" fontId="0" fillId="5" borderId="5" xfId="0" applyFill="1" applyBorder="1" applyAlignment="1">
      <alignment horizontal="center"/>
    </xf>
    <xf numFmtId="0" fontId="0" fillId="5" borderId="7" xfId="0" applyFill="1" applyBorder="1" applyAlignment="1">
      <alignment horizontal="center"/>
    </xf>
    <xf numFmtId="0" fontId="0" fillId="5" borderId="6" xfId="0" applyFill="1" applyBorder="1" applyAlignment="1">
      <alignment horizontal="center"/>
    </xf>
    <xf numFmtId="164" fontId="0" fillId="5" borderId="5" xfId="0" applyNumberFormat="1" applyFill="1" applyBorder="1" applyAlignment="1">
      <alignment horizontal="center"/>
    </xf>
    <xf numFmtId="164" fontId="0" fillId="5" borderId="7" xfId="0" applyNumberFormat="1" applyFill="1" applyBorder="1" applyAlignment="1">
      <alignment horizontal="center"/>
    </xf>
    <xf numFmtId="164" fontId="0" fillId="5" borderId="6" xfId="0" applyNumberFormat="1" applyFill="1" applyBorder="1" applyAlignment="1">
      <alignment horizontal="center"/>
    </xf>
    <xf numFmtId="164" fontId="6" fillId="5" borderId="1" xfId="0" applyNumberFormat="1" applyFont="1" applyFill="1" applyBorder="1" applyAlignment="1">
      <alignment horizontal="center"/>
    </xf>
    <xf numFmtId="7" fontId="0" fillId="5" borderId="8" xfId="0" applyNumberFormat="1" applyFill="1" applyBorder="1" applyAlignment="1">
      <alignment horizontal="right"/>
    </xf>
    <xf numFmtId="7" fontId="0" fillId="5" borderId="14" xfId="0" applyNumberFormat="1" applyFill="1" applyBorder="1" applyAlignment="1">
      <alignment horizontal="right"/>
    </xf>
    <xf numFmtId="7" fontId="0" fillId="5" borderId="9" xfId="0" applyNumberFormat="1" applyFill="1" applyBorder="1" applyAlignment="1">
      <alignment horizontal="right"/>
    </xf>
    <xf numFmtId="7" fontId="0" fillId="5" borderId="10" xfId="0" applyNumberFormat="1" applyFill="1" applyBorder="1" applyAlignment="1">
      <alignment horizontal="right"/>
    </xf>
    <xf numFmtId="7" fontId="0" fillId="5" borderId="12" xfId="0" applyNumberFormat="1" applyFill="1" applyBorder="1" applyAlignment="1">
      <alignment horizontal="right"/>
    </xf>
    <xf numFmtId="7" fontId="0" fillId="5" borderId="15" xfId="0" applyNumberFormat="1" applyFill="1" applyBorder="1" applyAlignment="1">
      <alignment horizontal="right"/>
    </xf>
    <xf numFmtId="7" fontId="0" fillId="5" borderId="13" xfId="0" applyNumberFormat="1" applyFill="1" applyBorder="1" applyAlignment="1">
      <alignment horizontal="right"/>
    </xf>
    <xf numFmtId="165" fontId="6" fillId="5" borderId="8" xfId="0" applyNumberFormat="1" applyFont="1" applyFill="1" applyBorder="1"/>
    <xf numFmtId="165" fontId="6" fillId="5" borderId="9" xfId="0" applyNumberFormat="1" applyFont="1" applyFill="1" applyBorder="1"/>
    <xf numFmtId="165" fontId="6" fillId="5" borderId="10" xfId="0" applyNumberFormat="1" applyFont="1" applyFill="1" applyBorder="1"/>
    <xf numFmtId="165" fontId="6" fillId="5" borderId="11" xfId="0" applyNumberFormat="1" applyFont="1" applyFill="1" applyBorder="1"/>
    <xf numFmtId="165" fontId="6" fillId="5" borderId="12" xfId="0" applyNumberFormat="1" applyFont="1" applyFill="1" applyBorder="1"/>
    <xf numFmtId="165" fontId="6" fillId="5" borderId="13" xfId="0" applyNumberFormat="1" applyFont="1" applyFill="1" applyBorder="1"/>
    <xf numFmtId="7" fontId="18" fillId="5" borderId="0" xfId="0" applyNumberFormat="1" applyFont="1" applyFill="1" applyBorder="1" applyAlignment="1" applyProtection="1">
      <protection locked="0"/>
    </xf>
    <xf numFmtId="0" fontId="6" fillId="4" borderId="14" xfId="0" applyFont="1" applyFill="1" applyBorder="1" applyAlignment="1">
      <alignment horizontal="left"/>
    </xf>
    <xf numFmtId="0" fontId="6" fillId="4" borderId="0" xfId="0" applyFont="1" applyFill="1" applyBorder="1" applyAlignment="1">
      <alignment horizontal="left"/>
    </xf>
    <xf numFmtId="0" fontId="0" fillId="4" borderId="0" xfId="0" applyFill="1" applyBorder="1" applyAlignment="1">
      <alignment horizontal="left"/>
    </xf>
    <xf numFmtId="0" fontId="2" fillId="4" borderId="0" xfId="0" applyFont="1" applyFill="1" applyBorder="1"/>
    <xf numFmtId="0" fontId="0" fillId="4" borderId="0" xfId="0" applyFill="1" applyBorder="1" applyAlignment="1">
      <alignment horizontal="right"/>
    </xf>
    <xf numFmtId="0" fontId="22" fillId="0" borderId="0" xfId="0" applyFont="1" applyBorder="1" applyAlignment="1"/>
    <xf numFmtId="0" fontId="14" fillId="4" borderId="0" xfId="0" applyFont="1" applyFill="1" applyBorder="1" applyAlignment="1">
      <alignment horizontal="center"/>
    </xf>
    <xf numFmtId="0" fontId="6" fillId="4" borderId="0" xfId="0" applyFont="1" applyFill="1" applyBorder="1" applyAlignment="1">
      <alignment horizontal="center"/>
    </xf>
    <xf numFmtId="166" fontId="6" fillId="4" borderId="0" xfId="0" applyNumberFormat="1" applyFont="1" applyFill="1" applyBorder="1" applyAlignment="1">
      <alignment horizontal="left" indent="1"/>
    </xf>
    <xf numFmtId="0" fontId="0" fillId="0" borderId="2" xfId="0" applyBorder="1" applyAlignment="1"/>
    <xf numFmtId="0" fontId="0" fillId="0" borderId="3" xfId="0" applyBorder="1" applyAlignment="1"/>
    <xf numFmtId="0" fontId="0" fillId="0" borderId="4" xfId="0" applyBorder="1" applyAlignment="1"/>
    <xf numFmtId="0" fontId="2" fillId="0" borderId="0" xfId="0" applyFont="1"/>
    <xf numFmtId="14" fontId="3" fillId="0" borderId="0" xfId="0" applyNumberFormat="1" applyFont="1" applyBorder="1" applyAlignment="1">
      <alignment horizontal="right"/>
    </xf>
    <xf numFmtId="0" fontId="0" fillId="0" borderId="2" xfId="0" applyBorder="1"/>
    <xf numFmtId="0" fontId="0" fillId="0" borderId="4" xfId="0" applyBorder="1"/>
    <xf numFmtId="0" fontId="3" fillId="0" borderId="0" xfId="0" applyFont="1" applyBorder="1" applyAlignment="1">
      <alignment horizontal="right"/>
    </xf>
    <xf numFmtId="0" fontId="4" fillId="0" borderId="0" xfId="0" applyFont="1" applyFill="1" applyBorder="1" applyAlignment="1">
      <alignment horizontal="left"/>
    </xf>
    <xf numFmtId="0" fontId="0" fillId="0" borderId="5" xfId="0" applyBorder="1" applyAlignment="1">
      <alignment horizontal="center"/>
    </xf>
    <xf numFmtId="0" fontId="0" fillId="0" borderId="6" xfId="0" applyBorder="1" applyAlignment="1">
      <alignment horizontal="center"/>
    </xf>
    <xf numFmtId="0" fontId="0" fillId="0" borderId="9" xfId="0" applyBorder="1"/>
    <xf numFmtId="0" fontId="0" fillId="0" borderId="8" xfId="0" applyBorder="1"/>
    <xf numFmtId="164" fontId="4" fillId="0" borderId="8" xfId="0" applyNumberFormat="1" applyFont="1" applyBorder="1" applyAlignment="1">
      <alignment horizontal="center"/>
    </xf>
    <xf numFmtId="164" fontId="3" fillId="0" borderId="14" xfId="0" applyNumberFormat="1" applyFont="1" applyBorder="1" applyAlignment="1">
      <alignment horizontal="center"/>
    </xf>
    <xf numFmtId="5" fontId="3" fillId="0" borderId="14" xfId="0" applyNumberFormat="1" applyFont="1" applyBorder="1" applyAlignment="1">
      <alignment horizontal="center"/>
    </xf>
    <xf numFmtId="5" fontId="3" fillId="0" borderId="9" xfId="0" applyNumberFormat="1" applyFont="1" applyBorder="1" applyAlignment="1">
      <alignment horizontal="center"/>
    </xf>
    <xf numFmtId="164" fontId="4" fillId="0" borderId="12" xfId="0" applyNumberFormat="1" applyFont="1" applyBorder="1" applyAlignment="1">
      <alignment horizontal="center"/>
    </xf>
    <xf numFmtId="164" fontId="3" fillId="0" borderId="15" xfId="0" applyNumberFormat="1" applyFont="1" applyBorder="1" applyAlignment="1">
      <alignment horizontal="center"/>
    </xf>
    <xf numFmtId="5" fontId="3" fillId="0" borderId="15" xfId="0" applyNumberFormat="1" applyFont="1" applyBorder="1" applyAlignment="1">
      <alignment horizontal="center"/>
    </xf>
    <xf numFmtId="5" fontId="3" fillId="0" borderId="13" xfId="0" applyNumberFormat="1" applyFont="1" applyBorder="1" applyAlignment="1">
      <alignment horizontal="center"/>
    </xf>
    <xf numFmtId="0" fontId="23" fillId="0" borderId="0" xfId="0" applyFont="1"/>
    <xf numFmtId="0" fontId="23" fillId="0" borderId="0" xfId="0" applyFont="1" applyAlignment="1">
      <alignment horizontal="left" indent="1"/>
    </xf>
    <xf numFmtId="0" fontId="0" fillId="0" borderId="0" xfId="0" applyAlignment="1">
      <alignment horizontal="left"/>
    </xf>
    <xf numFmtId="0" fontId="0" fillId="0" borderId="0" xfId="0" applyAlignment="1">
      <alignment horizontal="right"/>
    </xf>
    <xf numFmtId="170" fontId="3" fillId="0" borderId="0" xfId="0" applyNumberFormat="1" applyFont="1" applyBorder="1"/>
    <xf numFmtId="0" fontId="0" fillId="0" borderId="0" xfId="0" applyBorder="1" applyAlignment="1">
      <alignment horizontal="left"/>
    </xf>
    <xf numFmtId="170" fontId="6" fillId="4" borderId="0" xfId="1" applyNumberFormat="1" applyFont="1" applyFill="1"/>
    <xf numFmtId="0" fontId="6" fillId="4" borderId="0" xfId="0" applyFont="1" applyFill="1" applyAlignment="1">
      <alignment horizontal="right"/>
    </xf>
    <xf numFmtId="0" fontId="25" fillId="5" borderId="0" xfId="0" applyFont="1" applyFill="1" applyBorder="1"/>
    <xf numFmtId="0" fontId="26" fillId="0" borderId="0" xfId="0" applyFont="1" applyBorder="1"/>
    <xf numFmtId="0" fontId="25" fillId="0" borderId="0" xfId="0" applyFont="1" applyBorder="1"/>
    <xf numFmtId="0" fontId="27" fillId="5" borderId="0" xfId="0" applyFont="1" applyFill="1" applyBorder="1" applyAlignment="1">
      <alignment horizontal="center"/>
    </xf>
    <xf numFmtId="0" fontId="0" fillId="0" borderId="0" xfId="0" applyFill="1" applyBorder="1"/>
    <xf numFmtId="0" fontId="0" fillId="0" borderId="4" xfId="0" applyFill="1" applyBorder="1"/>
    <xf numFmtId="171" fontId="0" fillId="4" borderId="0" xfId="0" applyNumberFormat="1" applyFill="1"/>
    <xf numFmtId="171" fontId="3" fillId="0" borderId="0" xfId="0" applyNumberFormat="1" applyFont="1" applyBorder="1"/>
    <xf numFmtId="170" fontId="28" fillId="0" borderId="0" xfId="1" applyNumberFormat="1" applyFont="1"/>
    <xf numFmtId="172" fontId="29" fillId="0" borderId="0" xfId="1" applyNumberFormat="1" applyFont="1"/>
    <xf numFmtId="0" fontId="4" fillId="0" borderId="10" xfId="0" applyFont="1" applyFill="1" applyBorder="1" applyAlignment="1">
      <alignment horizontal="left" indent="1"/>
    </xf>
    <xf numFmtId="0" fontId="0" fillId="0" borderId="11" xfId="0" applyFill="1" applyBorder="1"/>
    <xf numFmtId="0" fontId="4" fillId="0" borderId="12" xfId="0" applyFont="1" applyFill="1" applyBorder="1" applyAlignment="1">
      <alignment horizontal="left" indent="1"/>
    </xf>
    <xf numFmtId="0" fontId="0" fillId="0" borderId="13" xfId="0" applyFill="1" applyBorder="1"/>
    <xf numFmtId="0" fontId="4" fillId="0" borderId="2" xfId="0" applyFont="1" applyFill="1" applyBorder="1" applyAlignment="1">
      <alignment horizontal="left"/>
    </xf>
    <xf numFmtId="173" fontId="4" fillId="0" borderId="2" xfId="0" applyNumberFormat="1" applyFont="1" applyFill="1" applyBorder="1" applyAlignment="1">
      <alignment horizontal="center"/>
    </xf>
    <xf numFmtId="173" fontId="3" fillId="0" borderId="0" xfId="0" applyNumberFormat="1" applyFont="1" applyFill="1" applyBorder="1" applyAlignment="1">
      <alignment horizontal="center"/>
    </xf>
    <xf numFmtId="173" fontId="3" fillId="0" borderId="15" xfId="0" applyNumberFormat="1" applyFont="1" applyFill="1" applyBorder="1" applyAlignment="1">
      <alignment horizontal="center"/>
    </xf>
    <xf numFmtId="173" fontId="4" fillId="0" borderId="3" xfId="0" applyNumberFormat="1" applyFont="1" applyFill="1" applyBorder="1" applyAlignment="1">
      <alignment horizontal="center"/>
    </xf>
    <xf numFmtId="173" fontId="4" fillId="0" borderId="4" xfId="0" applyNumberFormat="1" applyFont="1" applyFill="1" applyBorder="1" applyAlignment="1">
      <alignment horizontal="center"/>
    </xf>
    <xf numFmtId="173" fontId="4" fillId="0" borderId="11" xfId="0" applyNumberFormat="1" applyFont="1" applyFill="1" applyBorder="1" applyAlignment="1">
      <alignment horizontal="center"/>
    </xf>
    <xf numFmtId="173" fontId="4" fillId="0" borderId="13" xfId="0" applyNumberFormat="1" applyFont="1" applyFill="1" applyBorder="1" applyAlignment="1">
      <alignment horizontal="center"/>
    </xf>
    <xf numFmtId="173" fontId="4" fillId="0" borderId="10" xfId="0" applyNumberFormat="1" applyFont="1" applyFill="1" applyBorder="1" applyAlignment="1">
      <alignment horizontal="center"/>
    </xf>
    <xf numFmtId="173" fontId="4" fillId="0" borderId="12" xfId="0" applyNumberFormat="1" applyFont="1" applyFill="1" applyBorder="1" applyAlignment="1">
      <alignment horizontal="center"/>
    </xf>
    <xf numFmtId="173" fontId="20" fillId="5" borderId="0" xfId="0" applyNumberFormat="1" applyFont="1" applyFill="1" applyBorder="1"/>
    <xf numFmtId="165" fontId="0" fillId="4" borderId="0" xfId="0" applyNumberFormat="1" applyFill="1"/>
    <xf numFmtId="174" fontId="0" fillId="4" borderId="0" xfId="0" applyNumberFormat="1" applyFill="1"/>
    <xf numFmtId="174" fontId="0" fillId="4" borderId="14" xfId="0" applyNumberFormat="1" applyFill="1" applyBorder="1"/>
    <xf numFmtId="168" fontId="3" fillId="0" borderId="0" xfId="0" applyNumberFormat="1" applyFont="1" applyFill="1" applyBorder="1"/>
    <xf numFmtId="0" fontId="7" fillId="0" borderId="8" xfId="0" applyFont="1" applyBorder="1" applyAlignment="1">
      <alignment horizontal="center"/>
    </xf>
    <xf numFmtId="0" fontId="7" fillId="0" borderId="14" xfId="0" applyFont="1" applyBorder="1" applyAlignment="1">
      <alignment horizontal="center"/>
    </xf>
    <xf numFmtId="0" fontId="7" fillId="0" borderId="9" xfId="0" applyFont="1" applyBorder="1" applyAlignment="1">
      <alignment horizontal="center"/>
    </xf>
    <xf numFmtId="0" fontId="15" fillId="0" borderId="10" xfId="0" applyFont="1" applyBorder="1" applyAlignment="1">
      <alignment horizontal="center"/>
    </xf>
    <xf numFmtId="0" fontId="15" fillId="0" borderId="0" xfId="0" applyFont="1" applyBorder="1" applyAlignment="1">
      <alignment horizontal="center"/>
    </xf>
    <xf numFmtId="0" fontId="15" fillId="0" borderId="11" xfId="0" applyFont="1" applyBorder="1" applyAlignment="1">
      <alignment horizontal="center"/>
    </xf>
    <xf numFmtId="0" fontId="7" fillId="5" borderId="0" xfId="0" applyFont="1" applyFill="1" applyBorder="1" applyAlignment="1">
      <alignment horizontal="center"/>
    </xf>
    <xf numFmtId="0" fontId="11" fillId="5" borderId="0" xfId="0" applyFont="1" applyFill="1" applyBorder="1" applyAlignment="1">
      <alignment horizontal="center"/>
    </xf>
    <xf numFmtId="167" fontId="0" fillId="5" borderId="12" xfId="0" applyNumberFormat="1" applyFont="1" applyFill="1" applyBorder="1" applyAlignment="1">
      <alignment horizontal="center"/>
    </xf>
    <xf numFmtId="167" fontId="0" fillId="5" borderId="13" xfId="0" applyNumberFormat="1" applyFont="1" applyFill="1" applyBorder="1" applyAlignment="1">
      <alignment horizontal="center"/>
    </xf>
    <xf numFmtId="167" fontId="0" fillId="5" borderId="10" xfId="0" applyNumberFormat="1" applyFont="1" applyFill="1" applyBorder="1" applyAlignment="1">
      <alignment horizontal="center"/>
    </xf>
    <xf numFmtId="167" fontId="0" fillId="5" borderId="11" xfId="0" applyNumberFormat="1" applyFont="1" applyFill="1" applyBorder="1" applyAlignment="1">
      <alignment horizontal="center"/>
    </xf>
    <xf numFmtId="0" fontId="0" fillId="5" borderId="1" xfId="0" applyFill="1" applyBorder="1" applyAlignment="1">
      <alignment horizontal="center"/>
    </xf>
    <xf numFmtId="0" fontId="0" fillId="5" borderId="5" xfId="0" applyFill="1" applyBorder="1" applyAlignment="1">
      <alignment horizontal="center" wrapText="1"/>
    </xf>
    <xf numFmtId="0" fontId="0" fillId="5" borderId="6" xfId="0" applyFill="1" applyBorder="1" applyAlignment="1">
      <alignment horizontal="center" wrapText="1"/>
    </xf>
    <xf numFmtId="7" fontId="21" fillId="5" borderId="2" xfId="0" applyNumberFormat="1" applyFont="1" applyFill="1" applyBorder="1" applyAlignment="1">
      <alignment horizontal="center"/>
    </xf>
    <xf numFmtId="7" fontId="21" fillId="5" borderId="3" xfId="0" applyNumberFormat="1" applyFont="1" applyFill="1" applyBorder="1" applyAlignment="1">
      <alignment horizontal="center"/>
    </xf>
    <xf numFmtId="7" fontId="21" fillId="5" borderId="4" xfId="0" applyNumberFormat="1" applyFont="1" applyFill="1" applyBorder="1" applyAlignment="1">
      <alignment horizontal="center"/>
    </xf>
    <xf numFmtId="0" fontId="18" fillId="2" borderId="2" xfId="0" applyFont="1" applyFill="1" applyBorder="1" applyAlignment="1" applyProtection="1">
      <alignment horizontal="left" indent="1"/>
      <protection locked="0"/>
    </xf>
    <xf numFmtId="0" fontId="18" fillId="2" borderId="3" xfId="0" applyFont="1" applyFill="1" applyBorder="1" applyAlignment="1" applyProtection="1">
      <alignment horizontal="left" indent="1"/>
      <protection locked="0"/>
    </xf>
    <xf numFmtId="0" fontId="18" fillId="2" borderId="4" xfId="0" applyFont="1" applyFill="1" applyBorder="1" applyAlignment="1" applyProtection="1">
      <alignment horizontal="left" indent="1"/>
      <protection locked="0"/>
    </xf>
    <xf numFmtId="166" fontId="0" fillId="5" borderId="14" xfId="0" applyNumberFormat="1" applyFill="1" applyBorder="1" applyAlignment="1">
      <alignment horizontal="left"/>
    </xf>
    <xf numFmtId="0" fontId="19" fillId="5" borderId="2" xfId="0" applyFont="1" applyFill="1" applyBorder="1" applyAlignment="1" applyProtection="1">
      <alignment horizontal="left" indent="1"/>
      <protection locked="0"/>
    </xf>
    <xf numFmtId="0" fontId="19" fillId="5" borderId="3" xfId="0" applyFont="1" applyFill="1" applyBorder="1" applyAlignment="1" applyProtection="1">
      <alignment horizontal="left" indent="1"/>
      <protection locked="0"/>
    </xf>
    <xf numFmtId="0" fontId="19" fillId="5" borderId="4" xfId="0" applyFont="1" applyFill="1" applyBorder="1" applyAlignment="1" applyProtection="1">
      <alignment horizontal="left" indent="1"/>
      <protection locked="0"/>
    </xf>
    <xf numFmtId="166" fontId="19" fillId="5" borderId="2" xfId="0" applyNumberFormat="1" applyFont="1" applyFill="1" applyBorder="1" applyAlignment="1" applyProtection="1">
      <alignment horizontal="left" indent="1"/>
      <protection locked="0"/>
    </xf>
    <xf numFmtId="166" fontId="19" fillId="5" borderId="3" xfId="0" applyNumberFormat="1" applyFont="1" applyFill="1" applyBorder="1" applyAlignment="1" applyProtection="1">
      <alignment horizontal="left" indent="1"/>
      <protection locked="0"/>
    </xf>
    <xf numFmtId="166" fontId="19" fillId="5" borderId="4" xfId="0" applyNumberFormat="1" applyFont="1" applyFill="1" applyBorder="1" applyAlignment="1" applyProtection="1">
      <alignment horizontal="left" indent="1"/>
      <protection locked="0"/>
    </xf>
    <xf numFmtId="0" fontId="0" fillId="4" borderId="5" xfId="0" applyFill="1" applyBorder="1" applyAlignment="1">
      <alignment horizontal="center" wrapText="1"/>
    </xf>
    <xf numFmtId="0" fontId="0" fillId="4" borderId="6" xfId="0" applyFill="1" applyBorder="1" applyAlignment="1">
      <alignment horizontal="center" wrapText="1"/>
    </xf>
    <xf numFmtId="167" fontId="0" fillId="5" borderId="8" xfId="0" applyNumberFormat="1" applyFont="1" applyFill="1" applyBorder="1" applyAlignment="1">
      <alignment horizontal="center"/>
    </xf>
    <xf numFmtId="167" fontId="0" fillId="5" borderId="9" xfId="0" applyNumberFormat="1" applyFont="1" applyFill="1" applyBorder="1" applyAlignment="1">
      <alignment horizontal="center"/>
    </xf>
    <xf numFmtId="0" fontId="0" fillId="5" borderId="8" xfId="0" applyFill="1" applyBorder="1" applyAlignment="1">
      <alignment horizontal="center" wrapText="1"/>
    </xf>
    <xf numFmtId="0" fontId="0" fillId="5" borderId="9" xfId="0" applyFill="1" applyBorder="1" applyAlignment="1">
      <alignment horizontal="center" wrapText="1"/>
    </xf>
    <xf numFmtId="0" fontId="0" fillId="5" borderId="12" xfId="0" applyFill="1" applyBorder="1" applyAlignment="1">
      <alignment horizontal="center" wrapText="1"/>
    </xf>
    <xf numFmtId="0" fontId="0" fillId="5" borderId="13" xfId="0" applyFill="1" applyBorder="1" applyAlignment="1">
      <alignment horizontal="center" wrapText="1"/>
    </xf>
    <xf numFmtId="0" fontId="21" fillId="5" borderId="2" xfId="0" applyFont="1" applyFill="1" applyBorder="1" applyAlignment="1">
      <alignment horizontal="center"/>
    </xf>
    <xf numFmtId="0" fontId="21" fillId="5" borderId="3" xfId="0" applyFont="1" applyFill="1" applyBorder="1" applyAlignment="1">
      <alignment horizontal="center"/>
    </xf>
    <xf numFmtId="0" fontId="21" fillId="5" borderId="4" xfId="0" applyFont="1" applyFill="1" applyBorder="1" applyAlignment="1">
      <alignment horizontal="center"/>
    </xf>
  </cellXfs>
  <cellStyles count="2">
    <cellStyle name="Normal" xfId="0" builtinId="0"/>
    <cellStyle name="Percent" xfId="1" builtinId="5"/>
  </cellStyles>
  <dxfs count="18">
    <dxf>
      <fill>
        <patternFill patternType="lightUp"/>
      </fill>
    </dxf>
    <dxf>
      <font>
        <color rgb="FFFF0000"/>
      </font>
    </dxf>
    <dxf>
      <font>
        <color theme="9" tint="-0.24994659260841701"/>
      </font>
    </dxf>
    <dxf>
      <fill>
        <patternFill patternType="lightDown"/>
      </fill>
    </dxf>
    <dxf>
      <fill>
        <patternFill patternType="lightDown"/>
      </fill>
    </dxf>
    <dxf>
      <fill>
        <patternFill patternType="lightDown"/>
      </fill>
    </dxf>
    <dxf>
      <font>
        <color rgb="FF00B050"/>
      </font>
    </dxf>
    <dxf>
      <font>
        <color rgb="FFFFFF00"/>
      </font>
      <fill>
        <patternFill>
          <bgColor rgb="FFFF0000"/>
        </patternFill>
      </fill>
    </dxf>
    <dxf>
      <font>
        <color rgb="FF0070C0"/>
      </font>
      <fill>
        <patternFill>
          <bgColor rgb="FFFFFF99"/>
        </patternFill>
      </fill>
    </dxf>
    <dxf>
      <font>
        <color rgb="FFFFFF00"/>
      </font>
      <fill>
        <patternFill>
          <bgColor rgb="FFFF0000"/>
        </patternFill>
      </fill>
    </dxf>
    <dxf>
      <fill>
        <patternFill patternType="lightDown"/>
      </fill>
    </dxf>
    <dxf>
      <font>
        <color rgb="FF00B050"/>
      </font>
    </dxf>
    <dxf>
      <font>
        <b/>
        <i val="0"/>
        <color rgb="FFFF0000"/>
      </font>
      <fill>
        <patternFill patternType="solid">
          <bgColor theme="4" tint="0.79998168889431442"/>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0070C0"/>
      </font>
      <fill>
        <patternFill>
          <bgColor rgb="FFFFFF99"/>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114300</xdr:colOff>
      <xdr:row>5</xdr:row>
      <xdr:rowOff>28576</xdr:rowOff>
    </xdr:from>
    <xdr:to>
      <xdr:col>11</xdr:col>
      <xdr:colOff>542925</xdr:colOff>
      <xdr:row>96</xdr:row>
      <xdr:rowOff>152400</xdr:rowOff>
    </xdr:to>
    <xdr:sp macro="" textlink="">
      <xdr:nvSpPr>
        <xdr:cNvPr id="2" name="TextBox 1"/>
        <xdr:cNvSpPr txBox="1"/>
      </xdr:nvSpPr>
      <xdr:spPr>
        <a:xfrm>
          <a:off x="266700" y="1009651"/>
          <a:ext cx="6524625" cy="181070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This OREC Price Bid Form is a Microsoft Excel-based spreadsheet template intended to facilitate the communication of OREC Price Schedule and related bid data as part of an OREC Application to the Maryland Public Service Commission under the Offshore Wind Energy Act of 2013, consistent with regulations under COMAR 20.61.06.02.M.  Applicants must complete a copy of the Bid Form for each pricing option offered.  Properly completed, the Bid Form will determine whether the proposed OREC Price Schedule complies with the cap on levelized OREC price cap at $190 per MWh in 2012 dollars for the applicant's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proposed Target CO Date and for delays of up to 5 years.</a:t>
          </a:r>
        </a:p>
        <a:p>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Data Validation and Error Messages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shaded box near the upper right corner of the Bid Form displays messages on the status and viability of the bid data entries.  When the Bid Form is blank or incomplete, the first row of the box displays the message “MISSING INFORMATION”.  Once a valid entry has been made for each required field, this message changes to “ALL INFORMATION PROVIDED”.  The second row of the box indicates whether the pricing entered results in a levelized OREC price over the base proposed term (starting at the Target CO Date and continuing over the proposed OREC Price Term) that is in compliance with the $190/MWh price cap (2012 $).  The third row of the box indicates whether the levelized OREC price cap test is met assuming delays of 1, 2, 3, 4 or 5 years.  The levelized OREC price cap test messages only appear once the “ALL INFORMATION PROVIDED” message appears.</a:t>
          </a:r>
        </a:p>
        <a:p>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If a non-valid entry is attempted in any of the input cells, </a:t>
          </a:r>
          <a:r>
            <a:rPr lang="en-US" sz="1100">
              <a:solidFill>
                <a:schemeClr val="dk1"/>
              </a:solidFill>
              <a:effectLst/>
              <a:latin typeface="+mn-lt"/>
              <a:ea typeface="+mn-ea"/>
              <a:cs typeface="+mn-cs"/>
            </a:rPr>
            <a:t>a message will appear suggesting how to fix the entry, either by entering a value within a valid range or by selecting from a drop-down list.</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To the right of the white-background form area on a display screen, there is a column in the blue background area that displays ‘&lt;&lt;&lt; Required Information” or “OK”, depending on the status of the input cells in the corresponding rows.  When all of these messages read “OK”, the “ALL INFORMATION PROVIDED” message will appear within the bid form area.</a:t>
          </a:r>
        </a:p>
        <a:p>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Inputs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following paragraphs describe the inputs to the Bid Form and explain the calculations associated with the levelized OREC price test.</a:t>
          </a:r>
        </a:p>
        <a:p>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The following inputs are assumed to</a:t>
          </a:r>
          <a:r>
            <a:rPr lang="en-US" sz="1100" i="1" baseline="0">
              <a:solidFill>
                <a:schemeClr val="dk1"/>
              </a:solidFill>
              <a:effectLst/>
              <a:latin typeface="+mn-lt"/>
              <a:ea typeface="+mn-ea"/>
              <a:cs typeface="+mn-cs"/>
            </a:rPr>
            <a:t> be the same for all price proposals for a given OREC application.</a:t>
          </a:r>
          <a:endParaRPr lang="en-US" sz="1100" i="1">
            <a:solidFill>
              <a:schemeClr val="dk1"/>
            </a:solidFill>
            <a:effectLst/>
            <a:latin typeface="+mn-lt"/>
            <a:ea typeface="+mn-ea"/>
            <a:cs typeface="+mn-cs"/>
          </a:endParaRPr>
        </a:p>
        <a:p>
          <a:endParaRPr lang="en-US" sz="1100" i="1">
            <a:solidFill>
              <a:schemeClr val="dk1"/>
            </a:solidFill>
            <a:effectLst/>
            <a:latin typeface="+mn-lt"/>
            <a:ea typeface="+mn-ea"/>
            <a:cs typeface="+mn-cs"/>
          </a:endParaRPr>
        </a:p>
        <a:p>
          <a:r>
            <a:rPr lang="en-US" sz="1100" b="1">
              <a:solidFill>
                <a:schemeClr val="dk1"/>
              </a:solidFill>
              <a:effectLst/>
              <a:latin typeface="+mn-lt"/>
              <a:ea typeface="+mn-ea"/>
              <a:cs typeface="+mn-cs"/>
            </a:rPr>
            <a:t>Applicant Name</a:t>
          </a:r>
          <a:r>
            <a:rPr lang="en-US" sz="1100">
              <a:solidFill>
                <a:schemeClr val="dk1"/>
              </a:solidFill>
              <a:effectLst/>
              <a:latin typeface="+mn-lt"/>
              <a:ea typeface="+mn-ea"/>
              <a:cs typeface="+mn-cs"/>
            </a:rPr>
            <a:t> – Enter full name of applicant as it appears elsewhere in the OREC Application</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Project Name</a:t>
          </a:r>
          <a:r>
            <a:rPr lang="en-US" sz="1100">
              <a:solidFill>
                <a:schemeClr val="dk1"/>
              </a:solidFill>
              <a:effectLst/>
              <a:latin typeface="+mn-lt"/>
              <a:ea typeface="+mn-ea"/>
              <a:cs typeface="+mn-cs"/>
            </a:rPr>
            <a:t> – Enter the name of the project as it appears elsewhere in the OREC Application</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Project Installed Capacity</a:t>
          </a:r>
          <a:r>
            <a:rPr lang="en-US" sz="1100">
              <a:solidFill>
                <a:schemeClr val="dk1"/>
              </a:solidFill>
              <a:effectLst/>
              <a:latin typeface="+mn-lt"/>
              <a:ea typeface="+mn-ea"/>
              <a:cs typeface="+mn-cs"/>
            </a:rPr>
            <a:t> – Enter the installed capacity of the project in MW.  (In the case of a 2-part price proposal, capacity will be used to determine a base transmission network upgrade cost.)  </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Lease Site</a:t>
          </a:r>
          <a:r>
            <a:rPr lang="en-US" sz="1100">
              <a:solidFill>
                <a:schemeClr val="dk1"/>
              </a:solidFill>
              <a:effectLst/>
              <a:latin typeface="+mn-lt"/>
              <a:ea typeface="+mn-ea"/>
              <a:cs typeface="+mn-cs"/>
            </a:rPr>
            <a:t> – Select the applicable Maryland offshore lease site (North, South or both) from the drop-down list.  The list will appear when the input cell is highlighted and the cursor is moved over the box with the arrow.</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Target CO Date</a:t>
          </a:r>
          <a:r>
            <a:rPr lang="en-US" sz="1100">
              <a:solidFill>
                <a:schemeClr val="dk1"/>
              </a:solidFill>
              <a:effectLst/>
              <a:latin typeface="+mn-lt"/>
              <a:ea typeface="+mn-ea"/>
              <a:cs typeface="+mn-cs"/>
            </a:rPr>
            <a:t> – Select the first full month of anticipated commercial operation from the drop-down list.</a:t>
          </a:r>
        </a:p>
        <a:p>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The input  items below may vary among multiple pricing proposals.</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Price Proposal Name</a:t>
          </a:r>
          <a:r>
            <a:rPr lang="en-US" sz="1100">
              <a:solidFill>
                <a:schemeClr val="dk1"/>
              </a:solidFill>
              <a:effectLst/>
              <a:latin typeface="+mn-lt"/>
              <a:ea typeface="+mn-ea"/>
              <a:cs typeface="+mn-cs"/>
            </a:rPr>
            <a:t> – Enter a name that identifies  alternative OREC Pricing Schedules for the Application and is consistent with other parts of the Application.</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Price Proposal Type</a:t>
          </a:r>
          <a:r>
            <a:rPr lang="en-US" sz="1100">
              <a:solidFill>
                <a:schemeClr val="dk1"/>
              </a:solidFill>
              <a:effectLst/>
              <a:latin typeface="+mn-lt"/>
              <a:ea typeface="+mn-ea"/>
              <a:cs typeface="+mn-cs"/>
            </a:rPr>
            <a:t> – Select the proposal type (“1-Part” or “2-Part”) from the drop-down list.   As defined in the regulations at COMAR 20.61.06.02.M.(1), a 1-Part price schedule consists of a firm price per MWh for each calendar year that would not be subject</a:t>
          </a:r>
          <a:r>
            <a:rPr lang="en-US" sz="1100" baseline="0">
              <a:solidFill>
                <a:schemeClr val="dk1"/>
              </a:solidFill>
              <a:effectLst/>
              <a:latin typeface="+mn-lt"/>
              <a:ea typeface="+mn-ea"/>
              <a:cs typeface="+mn-cs"/>
            </a:rPr>
            <a:t> to any adjustment</a:t>
          </a:r>
          <a:r>
            <a:rPr lang="en-US" sz="1100">
              <a:solidFill>
                <a:schemeClr val="dk1"/>
              </a:solidFill>
              <a:effectLst/>
              <a:latin typeface="+mn-lt"/>
              <a:ea typeface="+mn-ea"/>
              <a:cs typeface="+mn-cs"/>
            </a:rPr>
            <a:t>.  A 2-Part price schedule consists of both a firm price component per MWh for each calendar year (Part 1) and a level nominal dollar price component per MWh over the proposed OREC term (Part 2) that is subject to a one-time adjustment based on the relationship between (i) the actual cost of transmission network upgrades determined by PJM in an Interconnection Services Agreement  and (ii) the estimate for such upgrades developed by the Commission’s consultant and provided by this Bid Form as a function of Project Installed Capacity and Target CO Date.   Note that only transmission network</a:t>
          </a:r>
          <a:r>
            <a:rPr lang="en-US" sz="1100" baseline="0">
              <a:solidFill>
                <a:schemeClr val="dk1"/>
              </a:solidFill>
              <a:effectLst/>
              <a:latin typeface="+mn-lt"/>
              <a:ea typeface="+mn-ea"/>
              <a:cs typeface="+mn-cs"/>
            </a:rPr>
            <a:t> upgrades  are included in the Part 2 adjustable price.   For Project Installed Capacity  of up to 250 MW, the consultant's 250 MW estimate will be used, while the 400 MW estimate will be used for any Project Installed Capacity greater than 250 MW.   Interconnection costs are not included.</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OREC Price Term</a:t>
          </a:r>
          <a:r>
            <a:rPr lang="en-US" sz="1100">
              <a:solidFill>
                <a:schemeClr val="dk1"/>
              </a:solidFill>
              <a:effectLst/>
              <a:latin typeface="+mn-lt"/>
              <a:ea typeface="+mn-ea"/>
              <a:cs typeface="+mn-cs"/>
            </a:rPr>
            <a:t> – Enter a proposed OREC term of up to 20 years in whole years. </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Part 1 OREC Price</a:t>
          </a:r>
          <a:r>
            <a:rPr lang="en-US" sz="1100">
              <a:solidFill>
                <a:schemeClr val="dk1"/>
              </a:solidFill>
              <a:effectLst/>
              <a:latin typeface="+mn-lt"/>
              <a:ea typeface="+mn-ea"/>
              <a:cs typeface="+mn-cs"/>
            </a:rPr>
            <a:t> – For each calendar year beginning with the year of the Target CO Date through five years past the year in which the proposed OREC Price Term would end, enter a firm OREC price expressed in nominal dollars per MWh.  Prices may be level, or may change from year to year, but they must be firm for the indicated calendar year.  All entries will be rounded by the Bid Form to the nearest $0.01/MWh.  The prices for the five calendar years beyond the end of the proposed term are used to determine whether the OREC Price Schedule would continue to comply with the Levelized OREC Price Cap Test in the event of a schedule delay of up to 5 years.  Note that the cells for the Part 1 price table are formatted so that, once a Target CO Date and a Proposed OREC Term are entered, cells for calendar years outside of the relevant range are cross-hatched.  No entry needs to be made in those cells.  </a:t>
          </a:r>
          <a:r>
            <a:rPr lang="en-US" sz="1100" b="1">
              <a:solidFill>
                <a:schemeClr val="dk1"/>
              </a:solidFill>
              <a:effectLst/>
              <a:latin typeface="+mn-lt"/>
              <a:ea typeface="+mn-ea"/>
              <a:cs typeface="+mn-cs"/>
            </a:rPr>
            <a:t>Price entries should be made either by manual entry or by pasting prices into the range “AS VALUES”.  If a range of cells is copied from another spreadsheet and pasted using the general paste settings, the formatting on the bid form may be corrupted. </a:t>
          </a:r>
        </a:p>
        <a:p>
          <a:endParaRPr lang="en-US"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Part 2 OREC Price</a:t>
          </a:r>
          <a:r>
            <a:rPr lang="en-US" sz="1100">
              <a:solidFill>
                <a:schemeClr val="dk1"/>
              </a:solidFill>
              <a:effectLst/>
              <a:latin typeface="+mn-lt"/>
              <a:ea typeface="+mn-ea"/>
              <a:cs typeface="+mn-cs"/>
            </a:rPr>
            <a:t> –  If the Price Proposal Type selected is “2-Part”, enter the portion of OREC price to be subject to adjustment based on the ratio of the actual final PJM cost estimate for transmission upgrades to the cost estimate selected from the table in this form, based on Project Installed Capacity and Target CO Date.  The price shall be stated in level nominal dollars per MWh over the OREC price term.  Note that, once Price Proposal Type has been selected as “2-Part” and Proposed Installed Capacity and Target CO Date have been entered on the form, an Upgrade Cost Case name will appear with a Base Upgrade Cost in millions of  dollars adjusted to the Target</a:t>
          </a:r>
          <a:r>
            <a:rPr lang="en-US" sz="1100" baseline="0">
              <a:solidFill>
                <a:schemeClr val="dk1"/>
              </a:solidFill>
              <a:effectLst/>
              <a:latin typeface="+mn-lt"/>
              <a:ea typeface="+mn-ea"/>
              <a:cs typeface="+mn-cs"/>
            </a:rPr>
            <a:t> CO Date</a:t>
          </a:r>
          <a:r>
            <a:rPr lang="en-US" sz="1100">
              <a:solidFill>
                <a:schemeClr val="dk1"/>
              </a:solidFill>
              <a:effectLst/>
              <a:latin typeface="+mn-lt"/>
              <a:ea typeface="+mn-ea"/>
              <a:cs typeface="+mn-cs"/>
            </a:rPr>
            <a:t>.  The Part 2 price component that will be actually paid will be the proposed price multiplied by the ratio of the actual PJM cost estimate to the Base Upgrade Cost, subject to the Levelized OREC Price cap test as described below.  Note that the Part 2 price entered on the bid form will be rounded to the nearest $0.01 / MWh.</a:t>
          </a:r>
          <a:endParaRPr lang="en-US">
            <a:effectLst/>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Levelized OREC Price Cap Test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columns to the left of the Part 1 price entry area are used to calculate the total OREC price for each calendar year in nominal dollars per MWh and in 2012 dollars per MWh.  The 2012 dollar price is the product of the nominal dollar price and the “2012 $ Deflator”.  There are also columns for a real discount factor by calendar year and for a levelized 2012 $ OREC price.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box below the calendar year table summarizes the calculation of levelized OREC price for f the Target CO Date and delays of 1, 2, 3, 4, or 5 years.  For the Target CO date, the levelized price is the sum of calendar year products of “Delivery Months” x “Total Nominal Price” x “Deflator” x “Real Discount”, divided by the sum of calendar year products of “Delivery Months” and “Real Discount”.  For the delay tests, the “Delivery Months” column values are slipped down one row for each year of delay.  The “Max Upgrade Cost” displayed in the box, in the case of a 2-Part price proposal, is the “actual” upgrade cost in Target CO Date dollars that would bring the levelized OREC cost to exactly $190/MWh in 2012 dollars.</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30"/>
  <sheetViews>
    <sheetView tabSelected="1" workbookViewId="0"/>
  </sheetViews>
  <sheetFormatPr defaultRowHeight="15" x14ac:dyDescent="0.25"/>
  <cols>
    <col min="1" max="1" width="2.28515625" customWidth="1"/>
  </cols>
  <sheetData>
    <row r="1" spans="1:22" ht="9.75" customHeight="1" x14ac:dyDescent="0.25">
      <c r="A1" s="28"/>
      <c r="B1" s="28"/>
      <c r="C1" s="28"/>
      <c r="D1" s="28"/>
      <c r="E1" s="28"/>
      <c r="F1" s="28"/>
      <c r="G1" s="28"/>
      <c r="H1" s="28"/>
      <c r="I1" s="28"/>
      <c r="J1" s="28"/>
      <c r="K1" s="28"/>
      <c r="L1" s="28"/>
      <c r="M1" s="28"/>
      <c r="N1" s="28"/>
      <c r="O1" s="28"/>
      <c r="P1" s="28"/>
      <c r="Q1" s="28"/>
      <c r="R1" s="28"/>
      <c r="S1" s="28"/>
      <c r="T1" s="28"/>
      <c r="U1" s="28"/>
      <c r="V1" s="28"/>
    </row>
    <row r="2" spans="1:22" ht="18.75" x14ac:dyDescent="0.3">
      <c r="A2" s="28"/>
      <c r="B2" s="215" t="s">
        <v>0</v>
      </c>
      <c r="C2" s="216"/>
      <c r="D2" s="216"/>
      <c r="E2" s="216"/>
      <c r="F2" s="216"/>
      <c r="G2" s="216"/>
      <c r="H2" s="216"/>
      <c r="I2" s="216"/>
      <c r="J2" s="216"/>
      <c r="K2" s="216"/>
      <c r="L2" s="217"/>
      <c r="M2" s="28"/>
      <c r="N2" s="28"/>
      <c r="O2" s="28"/>
      <c r="P2" s="28"/>
      <c r="Q2" s="28"/>
      <c r="R2" s="28"/>
      <c r="S2" s="28"/>
      <c r="T2" s="28"/>
      <c r="U2" s="28"/>
      <c r="V2" s="28"/>
    </row>
    <row r="3" spans="1:22" ht="18.75" x14ac:dyDescent="0.3">
      <c r="A3" s="28"/>
      <c r="B3" s="218" t="s">
        <v>68</v>
      </c>
      <c r="C3" s="219"/>
      <c r="D3" s="219"/>
      <c r="E3" s="219"/>
      <c r="F3" s="219"/>
      <c r="G3" s="219"/>
      <c r="H3" s="219"/>
      <c r="I3" s="219"/>
      <c r="J3" s="219"/>
      <c r="K3" s="219"/>
      <c r="L3" s="220"/>
      <c r="M3" s="28"/>
      <c r="N3" s="28"/>
      <c r="O3" s="28"/>
      <c r="P3" s="28"/>
      <c r="Q3" s="28"/>
      <c r="R3" s="28"/>
      <c r="S3" s="28"/>
      <c r="T3" s="28"/>
      <c r="U3" s="28"/>
      <c r="V3" s="28"/>
    </row>
    <row r="4" spans="1:22" x14ac:dyDescent="0.25">
      <c r="A4" s="28"/>
      <c r="B4" s="1"/>
      <c r="C4" s="7"/>
      <c r="D4" s="5"/>
      <c r="E4" s="5"/>
      <c r="F4" s="187" t="str">
        <f>Form_Version</f>
        <v>Version 2.0</v>
      </c>
      <c r="G4" s="5"/>
      <c r="H4" s="19">
        <f>Form_Date</f>
        <v>42118</v>
      </c>
      <c r="I4" s="19"/>
      <c r="J4" s="5"/>
      <c r="K4" s="5"/>
      <c r="L4" s="2"/>
      <c r="M4" s="28"/>
      <c r="N4" s="28"/>
      <c r="O4" s="28"/>
      <c r="P4" s="28"/>
      <c r="Q4" s="28"/>
      <c r="R4" s="28"/>
      <c r="S4" s="28"/>
      <c r="T4" s="28"/>
      <c r="U4" s="28"/>
      <c r="V4" s="28"/>
    </row>
    <row r="5" spans="1:22" x14ac:dyDescent="0.25">
      <c r="A5" s="28"/>
      <c r="B5" s="1"/>
      <c r="C5" s="5"/>
      <c r="D5" s="5"/>
      <c r="E5" s="5"/>
      <c r="F5" s="5"/>
      <c r="G5" s="5"/>
      <c r="H5" s="5"/>
      <c r="I5" s="5"/>
      <c r="J5" s="5"/>
      <c r="K5" s="5"/>
      <c r="L5" s="2"/>
      <c r="M5" s="28"/>
      <c r="N5" s="28"/>
      <c r="O5" s="28"/>
      <c r="P5" s="28"/>
      <c r="Q5" s="28"/>
      <c r="R5" s="28"/>
      <c r="S5" s="28"/>
      <c r="T5" s="28"/>
      <c r="U5" s="28"/>
      <c r="V5" s="28"/>
    </row>
    <row r="6" spans="1:22" x14ac:dyDescent="0.25">
      <c r="A6" s="28"/>
      <c r="B6" s="1"/>
      <c r="C6" s="5"/>
      <c r="D6" s="5"/>
      <c r="E6" s="5"/>
      <c r="F6" s="5"/>
      <c r="G6" s="5"/>
      <c r="H6" s="5"/>
      <c r="I6" s="5"/>
      <c r="J6" s="5"/>
      <c r="K6" s="5"/>
      <c r="L6" s="2"/>
      <c r="M6" s="28"/>
      <c r="N6" s="28"/>
      <c r="O6" s="28"/>
      <c r="P6" s="28"/>
      <c r="Q6" s="28"/>
      <c r="R6" s="28"/>
      <c r="S6" s="28"/>
      <c r="T6" s="28"/>
      <c r="U6" s="28"/>
      <c r="V6" s="28"/>
    </row>
    <row r="7" spans="1:22" x14ac:dyDescent="0.25">
      <c r="A7" s="28"/>
      <c r="B7" s="1"/>
      <c r="C7" s="5"/>
      <c r="D7" s="5"/>
      <c r="E7" s="5"/>
      <c r="F7" s="5"/>
      <c r="G7" s="5"/>
      <c r="H7" s="5"/>
      <c r="I7" s="5"/>
      <c r="J7" s="5"/>
      <c r="K7" s="5"/>
      <c r="L7" s="2"/>
      <c r="M7" s="28"/>
      <c r="N7" s="28"/>
      <c r="O7" s="28"/>
      <c r="P7" s="28"/>
      <c r="Q7" s="28"/>
      <c r="R7" s="28"/>
      <c r="S7" s="28"/>
      <c r="T7" s="28"/>
      <c r="U7" s="28"/>
      <c r="V7" s="28"/>
    </row>
    <row r="8" spans="1:22" x14ac:dyDescent="0.25">
      <c r="A8" s="28"/>
      <c r="B8" s="1"/>
      <c r="C8" s="5"/>
      <c r="D8" s="5"/>
      <c r="E8" s="5"/>
      <c r="F8" s="5"/>
      <c r="G8" s="5"/>
      <c r="H8" s="5"/>
      <c r="I8" s="5"/>
      <c r="J8" s="5"/>
      <c r="K8" s="5"/>
      <c r="L8" s="2"/>
      <c r="M8" s="28"/>
      <c r="N8" s="28"/>
      <c r="O8" s="28"/>
      <c r="P8" s="28"/>
      <c r="Q8" s="28"/>
      <c r="R8" s="28"/>
      <c r="S8" s="28"/>
      <c r="T8" s="28"/>
      <c r="U8" s="28"/>
      <c r="V8" s="28"/>
    </row>
    <row r="9" spans="1:22" x14ac:dyDescent="0.25">
      <c r="A9" s="28"/>
      <c r="B9" s="1"/>
      <c r="C9" s="5"/>
      <c r="D9" s="5"/>
      <c r="E9" s="5"/>
      <c r="F9" s="5"/>
      <c r="G9" s="5"/>
      <c r="H9" s="5"/>
      <c r="I9" s="5"/>
      <c r="J9" s="5"/>
      <c r="K9" s="5"/>
      <c r="L9" s="2"/>
      <c r="M9" s="28"/>
      <c r="N9" s="28"/>
      <c r="O9" s="28"/>
      <c r="P9" s="28"/>
      <c r="Q9" s="28"/>
      <c r="R9" s="28"/>
      <c r="S9" s="28"/>
      <c r="T9" s="28"/>
      <c r="U9" s="28"/>
      <c r="V9" s="28"/>
    </row>
    <row r="10" spans="1:22" x14ac:dyDescent="0.25">
      <c r="A10" s="28"/>
      <c r="B10" s="1"/>
      <c r="C10" s="5"/>
      <c r="D10" s="5"/>
      <c r="E10" s="5"/>
      <c r="F10" s="5"/>
      <c r="G10" s="5"/>
      <c r="H10" s="5"/>
      <c r="I10" s="5"/>
      <c r="J10" s="5"/>
      <c r="K10" s="5"/>
      <c r="L10" s="2"/>
      <c r="M10" s="28"/>
      <c r="N10" s="28"/>
      <c r="O10" s="28"/>
      <c r="P10" s="28"/>
      <c r="Q10" s="28"/>
      <c r="R10" s="28"/>
      <c r="S10" s="28"/>
      <c r="T10" s="28"/>
      <c r="U10" s="28"/>
      <c r="V10" s="28"/>
    </row>
    <row r="11" spans="1:22" x14ac:dyDescent="0.25">
      <c r="A11" s="28"/>
      <c r="B11" s="1"/>
      <c r="C11" s="5"/>
      <c r="D11" s="5"/>
      <c r="E11" s="5"/>
      <c r="F11" s="5"/>
      <c r="G11" s="5"/>
      <c r="H11" s="5"/>
      <c r="I11" s="5"/>
      <c r="J11" s="5"/>
      <c r="K11" s="5"/>
      <c r="L11" s="2"/>
      <c r="M11" s="28"/>
      <c r="N11" s="28"/>
      <c r="O11" s="28"/>
      <c r="P11" s="28"/>
      <c r="Q11" s="28"/>
      <c r="R11" s="28"/>
      <c r="S11" s="28"/>
      <c r="T11" s="28"/>
      <c r="U11" s="28"/>
      <c r="V11" s="28"/>
    </row>
    <row r="12" spans="1:22" x14ac:dyDescent="0.25">
      <c r="A12" s="28"/>
      <c r="B12" s="1"/>
      <c r="C12" s="5"/>
      <c r="D12" s="5"/>
      <c r="E12" s="5"/>
      <c r="F12" s="5"/>
      <c r="G12" s="5"/>
      <c r="H12" s="5"/>
      <c r="I12" s="5"/>
      <c r="J12" s="5"/>
      <c r="K12" s="5"/>
      <c r="L12" s="2"/>
      <c r="M12" s="28"/>
      <c r="N12" s="28"/>
      <c r="O12" s="28"/>
      <c r="P12" s="28"/>
      <c r="Q12" s="28"/>
      <c r="R12" s="28"/>
      <c r="S12" s="28"/>
      <c r="T12" s="28"/>
      <c r="U12" s="28"/>
      <c r="V12" s="28"/>
    </row>
    <row r="13" spans="1:22" x14ac:dyDescent="0.25">
      <c r="A13" s="28"/>
      <c r="B13" s="1"/>
      <c r="C13" s="5"/>
      <c r="D13" s="5"/>
      <c r="E13" s="5"/>
      <c r="F13" s="5"/>
      <c r="G13" s="5"/>
      <c r="H13" s="5"/>
      <c r="I13" s="5"/>
      <c r="J13" s="5"/>
      <c r="K13" s="5"/>
      <c r="L13" s="2"/>
      <c r="M13" s="28"/>
      <c r="N13" s="28"/>
      <c r="O13" s="28"/>
      <c r="P13" s="28"/>
      <c r="Q13" s="28"/>
      <c r="R13" s="28"/>
      <c r="S13" s="28"/>
      <c r="T13" s="28"/>
      <c r="U13" s="28"/>
      <c r="V13" s="28"/>
    </row>
    <row r="14" spans="1:22" x14ac:dyDescent="0.25">
      <c r="A14" s="28"/>
      <c r="B14" s="1"/>
      <c r="C14" s="5"/>
      <c r="D14" s="5"/>
      <c r="E14" s="5"/>
      <c r="F14" s="5"/>
      <c r="G14" s="5"/>
      <c r="H14" s="5"/>
      <c r="I14" s="5"/>
      <c r="J14" s="5"/>
      <c r="K14" s="5"/>
      <c r="L14" s="2"/>
      <c r="M14" s="28"/>
      <c r="N14" s="28"/>
      <c r="O14" s="28"/>
      <c r="P14" s="28"/>
      <c r="Q14" s="28"/>
      <c r="R14" s="28"/>
      <c r="S14" s="28"/>
      <c r="T14" s="28"/>
      <c r="U14" s="28"/>
      <c r="V14" s="28"/>
    </row>
    <row r="15" spans="1:22" x14ac:dyDescent="0.25">
      <c r="A15" s="28"/>
      <c r="B15" s="1"/>
      <c r="C15" s="5"/>
      <c r="D15" s="5"/>
      <c r="E15" s="5"/>
      <c r="F15" s="5"/>
      <c r="G15" s="5"/>
      <c r="H15" s="5"/>
      <c r="I15" s="5"/>
      <c r="J15" s="5"/>
      <c r="K15" s="5"/>
      <c r="L15" s="2"/>
      <c r="M15" s="28"/>
      <c r="N15" s="28"/>
      <c r="O15" s="28"/>
      <c r="P15" s="28"/>
      <c r="Q15" s="28"/>
      <c r="R15" s="28"/>
      <c r="S15" s="28"/>
      <c r="T15" s="28"/>
      <c r="U15" s="28"/>
      <c r="V15" s="28"/>
    </row>
    <row r="16" spans="1:22" x14ac:dyDescent="0.25">
      <c r="A16" s="28"/>
      <c r="B16" s="1"/>
      <c r="C16" s="5"/>
      <c r="D16" s="5"/>
      <c r="E16" s="5"/>
      <c r="F16" s="5"/>
      <c r="G16" s="5"/>
      <c r="H16" s="5"/>
      <c r="I16" s="5"/>
      <c r="J16" s="5"/>
      <c r="K16" s="5"/>
      <c r="L16" s="2"/>
      <c r="M16" s="28"/>
      <c r="N16" s="28"/>
      <c r="O16" s="28"/>
      <c r="P16" s="28"/>
      <c r="Q16" s="28"/>
      <c r="R16" s="28"/>
      <c r="S16" s="28"/>
      <c r="T16" s="28"/>
      <c r="U16" s="28"/>
      <c r="V16" s="28"/>
    </row>
    <row r="17" spans="1:22" x14ac:dyDescent="0.25">
      <c r="A17" s="28"/>
      <c r="B17" s="1"/>
      <c r="C17" s="5"/>
      <c r="D17" s="5"/>
      <c r="E17" s="5"/>
      <c r="F17" s="5"/>
      <c r="G17" s="5"/>
      <c r="H17" s="5"/>
      <c r="I17" s="5"/>
      <c r="J17" s="5"/>
      <c r="K17" s="5"/>
      <c r="L17" s="2"/>
      <c r="M17" s="28"/>
      <c r="N17" s="28"/>
      <c r="O17" s="28"/>
      <c r="P17" s="28"/>
      <c r="Q17" s="28"/>
      <c r="R17" s="28"/>
      <c r="S17" s="28"/>
      <c r="T17" s="28"/>
      <c r="U17" s="28"/>
      <c r="V17" s="28"/>
    </row>
    <row r="18" spans="1:22" x14ac:dyDescent="0.25">
      <c r="A18" s="28"/>
      <c r="B18" s="1"/>
      <c r="C18" s="5"/>
      <c r="D18" s="5"/>
      <c r="E18" s="5"/>
      <c r="F18" s="5"/>
      <c r="G18" s="5"/>
      <c r="H18" s="5"/>
      <c r="I18" s="5"/>
      <c r="J18" s="5"/>
      <c r="K18" s="5"/>
      <c r="L18" s="2"/>
      <c r="M18" s="28"/>
      <c r="N18" s="28"/>
      <c r="O18" s="28"/>
      <c r="P18" s="28"/>
      <c r="Q18" s="28"/>
      <c r="R18" s="28"/>
      <c r="S18" s="28"/>
      <c r="T18" s="28"/>
      <c r="U18" s="28"/>
      <c r="V18" s="28"/>
    </row>
    <row r="19" spans="1:22" x14ac:dyDescent="0.25">
      <c r="A19" s="28"/>
      <c r="B19" s="1"/>
      <c r="C19" s="5"/>
      <c r="D19" s="5"/>
      <c r="E19" s="5"/>
      <c r="F19" s="5"/>
      <c r="G19" s="5"/>
      <c r="H19" s="5"/>
      <c r="I19" s="5"/>
      <c r="J19" s="5"/>
      <c r="K19" s="5"/>
      <c r="L19" s="2"/>
      <c r="M19" s="28"/>
      <c r="N19" s="28"/>
      <c r="O19" s="28"/>
      <c r="P19" s="28"/>
      <c r="Q19" s="28"/>
      <c r="R19" s="28"/>
      <c r="S19" s="28"/>
      <c r="T19" s="28"/>
      <c r="U19" s="28"/>
      <c r="V19" s="28"/>
    </row>
    <row r="20" spans="1:22" x14ac:dyDescent="0.25">
      <c r="A20" s="28"/>
      <c r="B20" s="1"/>
      <c r="C20" s="5"/>
      <c r="D20" s="5"/>
      <c r="E20" s="5"/>
      <c r="F20" s="5"/>
      <c r="G20" s="5"/>
      <c r="H20" s="5"/>
      <c r="I20" s="5"/>
      <c r="J20" s="5"/>
      <c r="K20" s="5"/>
      <c r="L20" s="2"/>
      <c r="M20" s="28"/>
      <c r="N20" s="28"/>
      <c r="O20" s="28"/>
      <c r="P20" s="28"/>
      <c r="Q20" s="28"/>
      <c r="R20" s="28"/>
      <c r="S20" s="28"/>
      <c r="T20" s="28"/>
      <c r="U20" s="28"/>
      <c r="V20" s="28"/>
    </row>
    <row r="21" spans="1:22" x14ac:dyDescent="0.25">
      <c r="A21" s="28"/>
      <c r="B21" s="1"/>
      <c r="C21" s="5"/>
      <c r="D21" s="5"/>
      <c r="E21" s="5"/>
      <c r="F21" s="5"/>
      <c r="G21" s="5"/>
      <c r="H21" s="5"/>
      <c r="I21" s="5"/>
      <c r="J21" s="5"/>
      <c r="K21" s="5"/>
      <c r="L21" s="2"/>
      <c r="M21" s="28"/>
      <c r="N21" s="28"/>
      <c r="O21" s="28"/>
      <c r="P21" s="28"/>
      <c r="Q21" s="28"/>
      <c r="R21" s="28"/>
      <c r="S21" s="28"/>
      <c r="T21" s="28"/>
      <c r="U21" s="28"/>
      <c r="V21" s="28"/>
    </row>
    <row r="22" spans="1:22" x14ac:dyDescent="0.25">
      <c r="A22" s="28"/>
      <c r="B22" s="1"/>
      <c r="C22" s="5"/>
      <c r="D22" s="5"/>
      <c r="E22" s="5"/>
      <c r="F22" s="5"/>
      <c r="G22" s="5"/>
      <c r="H22" s="5"/>
      <c r="I22" s="5"/>
      <c r="J22" s="5"/>
      <c r="K22" s="5"/>
      <c r="L22" s="2"/>
      <c r="M22" s="28"/>
      <c r="N22" s="28"/>
      <c r="O22" s="28"/>
      <c r="P22" s="28"/>
      <c r="Q22" s="28"/>
      <c r="R22" s="28"/>
      <c r="S22" s="28"/>
      <c r="T22" s="28"/>
      <c r="U22" s="28"/>
      <c r="V22" s="28"/>
    </row>
    <row r="23" spans="1:22" x14ac:dyDescent="0.25">
      <c r="A23" s="28"/>
      <c r="B23" s="1"/>
      <c r="C23" s="5"/>
      <c r="D23" s="5"/>
      <c r="E23" s="5"/>
      <c r="F23" s="5"/>
      <c r="G23" s="5"/>
      <c r="H23" s="5"/>
      <c r="I23" s="5"/>
      <c r="J23" s="5"/>
      <c r="K23" s="5"/>
      <c r="L23" s="2"/>
      <c r="M23" s="28"/>
      <c r="N23" s="28"/>
      <c r="O23" s="28"/>
      <c r="P23" s="28"/>
      <c r="Q23" s="28"/>
      <c r="R23" s="28"/>
      <c r="S23" s="28"/>
      <c r="T23" s="28"/>
      <c r="U23" s="28"/>
      <c r="V23" s="28"/>
    </row>
    <row r="24" spans="1:22" x14ac:dyDescent="0.25">
      <c r="A24" s="28"/>
      <c r="B24" s="1"/>
      <c r="C24" s="5"/>
      <c r="D24" s="5"/>
      <c r="E24" s="5"/>
      <c r="F24" s="5"/>
      <c r="G24" s="5"/>
      <c r="H24" s="5"/>
      <c r="I24" s="5"/>
      <c r="J24" s="5"/>
      <c r="K24" s="5"/>
      <c r="L24" s="2"/>
      <c r="M24" s="28"/>
      <c r="N24" s="28"/>
      <c r="O24" s="28"/>
      <c r="P24" s="28"/>
      <c r="Q24" s="28"/>
      <c r="R24" s="28"/>
      <c r="S24" s="28"/>
      <c r="T24" s="28"/>
      <c r="U24" s="28"/>
      <c r="V24" s="28"/>
    </row>
    <row r="25" spans="1:22" x14ac:dyDescent="0.25">
      <c r="A25" s="28"/>
      <c r="B25" s="1"/>
      <c r="C25" s="5"/>
      <c r="D25" s="5"/>
      <c r="E25" s="5"/>
      <c r="F25" s="5"/>
      <c r="G25" s="5"/>
      <c r="H25" s="5"/>
      <c r="I25" s="5"/>
      <c r="J25" s="5"/>
      <c r="K25" s="5"/>
      <c r="L25" s="2"/>
      <c r="M25" s="28"/>
      <c r="N25" s="28"/>
      <c r="O25" s="28"/>
      <c r="P25" s="28"/>
      <c r="Q25" s="28"/>
      <c r="R25" s="28"/>
      <c r="S25" s="28"/>
      <c r="T25" s="28"/>
      <c r="U25" s="28"/>
      <c r="V25" s="28"/>
    </row>
    <row r="26" spans="1:22" x14ac:dyDescent="0.25">
      <c r="A26" s="28"/>
      <c r="B26" s="1"/>
      <c r="C26" s="5"/>
      <c r="D26" s="5"/>
      <c r="E26" s="5"/>
      <c r="F26" s="5"/>
      <c r="G26" s="5"/>
      <c r="H26" s="5"/>
      <c r="I26" s="5"/>
      <c r="J26" s="5"/>
      <c r="K26" s="5"/>
      <c r="L26" s="2"/>
      <c r="M26" s="28"/>
      <c r="N26" s="28"/>
      <c r="O26" s="28"/>
      <c r="P26" s="28"/>
      <c r="Q26" s="28"/>
      <c r="R26" s="28"/>
      <c r="S26" s="28"/>
      <c r="T26" s="28"/>
      <c r="U26" s="28"/>
      <c r="V26" s="28"/>
    </row>
    <row r="27" spans="1:22" x14ac:dyDescent="0.25">
      <c r="A27" s="28"/>
      <c r="B27" s="1"/>
      <c r="C27" s="5"/>
      <c r="D27" s="5"/>
      <c r="E27" s="5"/>
      <c r="F27" s="5"/>
      <c r="G27" s="5"/>
      <c r="H27" s="5"/>
      <c r="I27" s="5"/>
      <c r="J27" s="5"/>
      <c r="K27" s="5"/>
      <c r="L27" s="2"/>
      <c r="M27" s="28"/>
      <c r="N27" s="28"/>
      <c r="O27" s="28"/>
      <c r="P27" s="28"/>
      <c r="Q27" s="28"/>
      <c r="R27" s="28"/>
      <c r="S27" s="28"/>
      <c r="T27" s="28"/>
      <c r="U27" s="28"/>
      <c r="V27" s="28"/>
    </row>
    <row r="28" spans="1:22" x14ac:dyDescent="0.25">
      <c r="A28" s="28"/>
      <c r="B28" s="1"/>
      <c r="C28" s="5"/>
      <c r="D28" s="5"/>
      <c r="E28" s="5"/>
      <c r="F28" s="5"/>
      <c r="G28" s="5"/>
      <c r="H28" s="5"/>
      <c r="I28" s="5"/>
      <c r="J28" s="5"/>
      <c r="K28" s="5"/>
      <c r="L28" s="2"/>
      <c r="M28" s="28"/>
      <c r="N28" s="28"/>
      <c r="O28" s="28"/>
      <c r="P28" s="28"/>
      <c r="Q28" s="28"/>
      <c r="R28" s="28"/>
      <c r="S28" s="28"/>
      <c r="T28" s="28"/>
      <c r="U28" s="28"/>
      <c r="V28" s="28"/>
    </row>
    <row r="29" spans="1:22" x14ac:dyDescent="0.25">
      <c r="A29" s="28"/>
      <c r="B29" s="1"/>
      <c r="C29" s="5"/>
      <c r="D29" s="5"/>
      <c r="E29" s="5"/>
      <c r="F29" s="5"/>
      <c r="G29" s="5"/>
      <c r="H29" s="5"/>
      <c r="I29" s="5"/>
      <c r="J29" s="5"/>
      <c r="K29" s="5"/>
      <c r="L29" s="2"/>
      <c r="M29" s="28"/>
      <c r="N29" s="28"/>
      <c r="O29" s="28"/>
      <c r="P29" s="28"/>
      <c r="Q29" s="28"/>
      <c r="R29" s="28"/>
      <c r="S29" s="28"/>
      <c r="T29" s="28"/>
      <c r="U29" s="28"/>
      <c r="V29" s="28"/>
    </row>
    <row r="30" spans="1:22" x14ac:dyDescent="0.25">
      <c r="A30" s="28"/>
      <c r="B30" s="1"/>
      <c r="C30" s="5"/>
      <c r="D30" s="5"/>
      <c r="E30" s="5"/>
      <c r="F30" s="5"/>
      <c r="G30" s="5"/>
      <c r="H30" s="5"/>
      <c r="I30" s="5"/>
      <c r="J30" s="5"/>
      <c r="K30" s="5"/>
      <c r="L30" s="2"/>
      <c r="M30" s="28"/>
      <c r="N30" s="28"/>
      <c r="O30" s="28"/>
      <c r="P30" s="28"/>
      <c r="Q30" s="28"/>
      <c r="R30" s="28"/>
      <c r="S30" s="28"/>
      <c r="T30" s="28"/>
      <c r="U30" s="28"/>
      <c r="V30" s="28"/>
    </row>
    <row r="31" spans="1:22" x14ac:dyDescent="0.25">
      <c r="A31" s="28"/>
      <c r="B31" s="1"/>
      <c r="C31" s="5"/>
      <c r="D31" s="5"/>
      <c r="E31" s="5"/>
      <c r="F31" s="5"/>
      <c r="G31" s="5"/>
      <c r="H31" s="5"/>
      <c r="I31" s="5"/>
      <c r="J31" s="5"/>
      <c r="K31" s="5"/>
      <c r="L31" s="2"/>
      <c r="M31" s="28"/>
      <c r="N31" s="28"/>
      <c r="O31" s="28"/>
      <c r="P31" s="28"/>
      <c r="Q31" s="28"/>
      <c r="R31" s="28"/>
      <c r="S31" s="28"/>
      <c r="T31" s="28"/>
      <c r="U31" s="28"/>
      <c r="V31" s="28"/>
    </row>
    <row r="32" spans="1:22" x14ac:dyDescent="0.25">
      <c r="A32" s="28"/>
      <c r="B32" s="1"/>
      <c r="C32" s="5"/>
      <c r="D32" s="5"/>
      <c r="E32" s="5"/>
      <c r="F32" s="5"/>
      <c r="G32" s="5"/>
      <c r="H32" s="5"/>
      <c r="I32" s="5"/>
      <c r="J32" s="5"/>
      <c r="K32" s="5"/>
      <c r="L32" s="2"/>
      <c r="M32" s="28"/>
      <c r="N32" s="28"/>
      <c r="O32" s="28"/>
      <c r="P32" s="28"/>
      <c r="Q32" s="28"/>
      <c r="R32" s="28"/>
      <c r="S32" s="28"/>
      <c r="T32" s="28"/>
      <c r="U32" s="28"/>
      <c r="V32" s="28"/>
    </row>
    <row r="33" spans="1:22" x14ac:dyDescent="0.25">
      <c r="A33" s="28"/>
      <c r="B33" s="1"/>
      <c r="C33" s="5"/>
      <c r="D33" s="5"/>
      <c r="E33" s="5"/>
      <c r="F33" s="5"/>
      <c r="G33" s="5"/>
      <c r="H33" s="5"/>
      <c r="I33" s="5"/>
      <c r="J33" s="5"/>
      <c r="K33" s="5"/>
      <c r="L33" s="2"/>
      <c r="M33" s="28"/>
      <c r="N33" s="28"/>
      <c r="O33" s="28"/>
      <c r="P33" s="28"/>
      <c r="Q33" s="28"/>
      <c r="R33" s="28"/>
      <c r="S33" s="28"/>
      <c r="T33" s="28"/>
      <c r="U33" s="28"/>
      <c r="V33" s="28"/>
    </row>
    <row r="34" spans="1:22" x14ac:dyDescent="0.25">
      <c r="A34" s="28"/>
      <c r="B34" s="1"/>
      <c r="C34" s="5"/>
      <c r="D34" s="5"/>
      <c r="E34" s="5"/>
      <c r="F34" s="5"/>
      <c r="G34" s="5"/>
      <c r="H34" s="5"/>
      <c r="I34" s="5"/>
      <c r="J34" s="5"/>
      <c r="K34" s="5"/>
      <c r="L34" s="2"/>
      <c r="M34" s="28"/>
      <c r="N34" s="28"/>
      <c r="O34" s="28"/>
      <c r="P34" s="28"/>
      <c r="Q34" s="28"/>
      <c r="R34" s="28"/>
      <c r="S34" s="28"/>
      <c r="T34" s="28"/>
      <c r="U34" s="28"/>
      <c r="V34" s="28"/>
    </row>
    <row r="35" spans="1:22" x14ac:dyDescent="0.25">
      <c r="A35" s="28"/>
      <c r="B35" s="1"/>
      <c r="C35" s="5"/>
      <c r="D35" s="5"/>
      <c r="E35" s="5"/>
      <c r="F35" s="5"/>
      <c r="G35" s="5"/>
      <c r="H35" s="5"/>
      <c r="I35" s="5"/>
      <c r="J35" s="5"/>
      <c r="K35" s="5"/>
      <c r="L35" s="2"/>
      <c r="M35" s="28"/>
      <c r="N35" s="28"/>
      <c r="O35" s="28"/>
      <c r="P35" s="28"/>
      <c r="Q35" s="28"/>
      <c r="R35" s="28"/>
      <c r="S35" s="28"/>
      <c r="T35" s="28"/>
      <c r="U35" s="28"/>
      <c r="V35" s="28"/>
    </row>
    <row r="36" spans="1:22" x14ac:dyDescent="0.25">
      <c r="A36" s="28"/>
      <c r="B36" s="1"/>
      <c r="C36" s="5"/>
      <c r="D36" s="5"/>
      <c r="E36" s="5"/>
      <c r="F36" s="5"/>
      <c r="G36" s="5"/>
      <c r="H36" s="5"/>
      <c r="I36" s="5"/>
      <c r="J36" s="5"/>
      <c r="K36" s="5"/>
      <c r="L36" s="2"/>
      <c r="M36" s="28"/>
      <c r="N36" s="28"/>
      <c r="O36" s="28"/>
      <c r="P36" s="28"/>
      <c r="Q36" s="28"/>
      <c r="R36" s="28"/>
      <c r="S36" s="28"/>
      <c r="T36" s="28"/>
      <c r="U36" s="28"/>
      <c r="V36" s="28"/>
    </row>
    <row r="37" spans="1:22" x14ac:dyDescent="0.25">
      <c r="A37" s="28"/>
      <c r="B37" s="1"/>
      <c r="C37" s="5"/>
      <c r="D37" s="5"/>
      <c r="E37" s="5"/>
      <c r="F37" s="5"/>
      <c r="G37" s="5"/>
      <c r="H37" s="5"/>
      <c r="I37" s="5"/>
      <c r="J37" s="5"/>
      <c r="K37" s="5"/>
      <c r="L37" s="2"/>
      <c r="M37" s="28"/>
      <c r="N37" s="28"/>
      <c r="O37" s="28"/>
      <c r="P37" s="28"/>
      <c r="Q37" s="28"/>
      <c r="R37" s="28"/>
      <c r="S37" s="28"/>
      <c r="T37" s="28"/>
      <c r="U37" s="28"/>
      <c r="V37" s="28"/>
    </row>
    <row r="38" spans="1:22" x14ac:dyDescent="0.25">
      <c r="A38" s="28"/>
      <c r="B38" s="1"/>
      <c r="C38" s="5"/>
      <c r="D38" s="5"/>
      <c r="E38" s="5"/>
      <c r="F38" s="5"/>
      <c r="G38" s="5"/>
      <c r="H38" s="5"/>
      <c r="I38" s="5"/>
      <c r="J38" s="5"/>
      <c r="K38" s="5"/>
      <c r="L38" s="2"/>
      <c r="M38" s="28"/>
      <c r="N38" s="28"/>
      <c r="O38" s="28"/>
      <c r="P38" s="28"/>
      <c r="Q38" s="28"/>
      <c r="R38" s="28"/>
      <c r="S38" s="28"/>
      <c r="T38" s="28"/>
      <c r="U38" s="28"/>
      <c r="V38" s="28"/>
    </row>
    <row r="39" spans="1:22" x14ac:dyDescent="0.25">
      <c r="A39" s="28"/>
      <c r="B39" s="1"/>
      <c r="C39" s="5"/>
      <c r="D39" s="5"/>
      <c r="E39" s="5"/>
      <c r="F39" s="5"/>
      <c r="G39" s="5"/>
      <c r="H39" s="5"/>
      <c r="I39" s="5"/>
      <c r="J39" s="5"/>
      <c r="K39" s="5"/>
      <c r="L39" s="2"/>
      <c r="M39" s="28"/>
      <c r="N39" s="28"/>
      <c r="O39" s="28"/>
      <c r="P39" s="28"/>
      <c r="Q39" s="28"/>
      <c r="R39" s="28"/>
      <c r="S39" s="28"/>
      <c r="T39" s="28"/>
      <c r="U39" s="28"/>
      <c r="V39" s="28"/>
    </row>
    <row r="40" spans="1:22" x14ac:dyDescent="0.25">
      <c r="A40" s="28"/>
      <c r="B40" s="1"/>
      <c r="C40" s="5"/>
      <c r="D40" s="5"/>
      <c r="E40" s="5"/>
      <c r="F40" s="5"/>
      <c r="G40" s="5"/>
      <c r="H40" s="5"/>
      <c r="I40" s="5"/>
      <c r="J40" s="5"/>
      <c r="K40" s="5"/>
      <c r="L40" s="2"/>
      <c r="M40" s="28"/>
      <c r="N40" s="28"/>
      <c r="O40" s="28"/>
      <c r="P40" s="28"/>
      <c r="Q40" s="28"/>
      <c r="R40" s="28"/>
      <c r="S40" s="28"/>
      <c r="T40" s="28"/>
      <c r="U40" s="28"/>
      <c r="V40" s="28"/>
    </row>
    <row r="41" spans="1:22" x14ac:dyDescent="0.25">
      <c r="A41" s="28"/>
      <c r="B41" s="1"/>
      <c r="C41" s="5"/>
      <c r="D41" s="5"/>
      <c r="E41" s="5"/>
      <c r="F41" s="5"/>
      <c r="G41" s="5"/>
      <c r="H41" s="5"/>
      <c r="I41" s="5"/>
      <c r="J41" s="5"/>
      <c r="K41" s="5"/>
      <c r="L41" s="2"/>
      <c r="M41" s="28"/>
      <c r="N41" s="28"/>
      <c r="O41" s="28"/>
      <c r="P41" s="28"/>
      <c r="Q41" s="28"/>
      <c r="R41" s="28"/>
      <c r="S41" s="28"/>
      <c r="T41" s="28"/>
      <c r="U41" s="28"/>
      <c r="V41" s="28"/>
    </row>
    <row r="42" spans="1:22" x14ac:dyDescent="0.25">
      <c r="A42" s="28"/>
      <c r="B42" s="1"/>
      <c r="C42" s="5"/>
      <c r="D42" s="5"/>
      <c r="E42" s="5"/>
      <c r="F42" s="5"/>
      <c r="G42" s="5"/>
      <c r="H42" s="5"/>
      <c r="I42" s="5"/>
      <c r="J42" s="5"/>
      <c r="K42" s="5"/>
      <c r="L42" s="2"/>
      <c r="M42" s="28"/>
      <c r="N42" s="28"/>
      <c r="O42" s="28"/>
      <c r="P42" s="28"/>
      <c r="Q42" s="28"/>
      <c r="R42" s="28"/>
      <c r="S42" s="28"/>
      <c r="T42" s="28"/>
      <c r="U42" s="28"/>
      <c r="V42" s="28"/>
    </row>
    <row r="43" spans="1:22" x14ac:dyDescent="0.25">
      <c r="A43" s="28"/>
      <c r="B43" s="1"/>
      <c r="C43" s="5"/>
      <c r="D43" s="5"/>
      <c r="E43" s="5"/>
      <c r="F43" s="5"/>
      <c r="G43" s="5"/>
      <c r="H43" s="5"/>
      <c r="I43" s="5"/>
      <c r="J43" s="5"/>
      <c r="K43" s="5"/>
      <c r="L43" s="2"/>
      <c r="M43" s="28"/>
      <c r="N43" s="28"/>
      <c r="O43" s="28"/>
      <c r="P43" s="28"/>
      <c r="Q43" s="28"/>
      <c r="R43" s="28"/>
      <c r="S43" s="28"/>
      <c r="T43" s="28"/>
      <c r="U43" s="28"/>
      <c r="V43" s="28"/>
    </row>
    <row r="44" spans="1:22" x14ac:dyDescent="0.25">
      <c r="A44" s="28"/>
      <c r="B44" s="1"/>
      <c r="C44" s="5"/>
      <c r="D44" s="5"/>
      <c r="E44" s="5"/>
      <c r="F44" s="5"/>
      <c r="G44" s="5"/>
      <c r="H44" s="5"/>
      <c r="I44" s="5"/>
      <c r="J44" s="5"/>
      <c r="K44" s="5"/>
      <c r="L44" s="2"/>
      <c r="M44" s="28"/>
      <c r="N44" s="28"/>
      <c r="O44" s="28"/>
      <c r="P44" s="28"/>
      <c r="Q44" s="28"/>
      <c r="R44" s="28"/>
      <c r="S44" s="28"/>
      <c r="T44" s="28"/>
      <c r="U44" s="28"/>
      <c r="V44" s="28"/>
    </row>
    <row r="45" spans="1:22" x14ac:dyDescent="0.25">
      <c r="A45" s="28"/>
      <c r="B45" s="1"/>
      <c r="C45" s="5"/>
      <c r="D45" s="5"/>
      <c r="E45" s="5"/>
      <c r="F45" s="5"/>
      <c r="G45" s="5"/>
      <c r="H45" s="5"/>
      <c r="I45" s="5"/>
      <c r="J45" s="5"/>
      <c r="K45" s="5"/>
      <c r="L45" s="2"/>
      <c r="M45" s="28"/>
      <c r="N45" s="28"/>
      <c r="O45" s="28"/>
      <c r="P45" s="28"/>
      <c r="Q45" s="28"/>
      <c r="R45" s="28"/>
      <c r="S45" s="28"/>
      <c r="T45" s="28"/>
      <c r="U45" s="28"/>
      <c r="V45" s="28"/>
    </row>
    <row r="46" spans="1:22" x14ac:dyDescent="0.25">
      <c r="A46" s="28"/>
      <c r="B46" s="1"/>
      <c r="C46" s="5"/>
      <c r="D46" s="5"/>
      <c r="E46" s="5"/>
      <c r="F46" s="5"/>
      <c r="G46" s="5"/>
      <c r="H46" s="5"/>
      <c r="I46" s="5"/>
      <c r="J46" s="5"/>
      <c r="K46" s="5"/>
      <c r="L46" s="2"/>
      <c r="M46" s="28"/>
      <c r="N46" s="28"/>
      <c r="O46" s="28"/>
      <c r="P46" s="28"/>
      <c r="Q46" s="28"/>
      <c r="R46" s="28"/>
      <c r="S46" s="28"/>
      <c r="T46" s="28"/>
      <c r="U46" s="28"/>
      <c r="V46" s="28"/>
    </row>
    <row r="47" spans="1:22" x14ac:dyDescent="0.25">
      <c r="A47" s="28"/>
      <c r="B47" s="1"/>
      <c r="C47" s="5"/>
      <c r="D47" s="5"/>
      <c r="E47" s="5"/>
      <c r="F47" s="5"/>
      <c r="G47" s="5"/>
      <c r="H47" s="5"/>
      <c r="I47" s="5"/>
      <c r="J47" s="5"/>
      <c r="K47" s="5"/>
      <c r="L47" s="2"/>
      <c r="M47" s="28"/>
      <c r="N47" s="28"/>
      <c r="O47" s="28"/>
      <c r="P47" s="28"/>
      <c r="Q47" s="28"/>
      <c r="R47" s="28"/>
      <c r="S47" s="28"/>
      <c r="T47" s="28"/>
      <c r="U47" s="28"/>
      <c r="V47" s="28"/>
    </row>
    <row r="48" spans="1:22" x14ac:dyDescent="0.25">
      <c r="A48" s="28"/>
      <c r="B48" s="1"/>
      <c r="C48" s="5"/>
      <c r="D48" s="5"/>
      <c r="E48" s="5"/>
      <c r="F48" s="5"/>
      <c r="G48" s="5"/>
      <c r="H48" s="5"/>
      <c r="I48" s="5"/>
      <c r="J48" s="5"/>
      <c r="K48" s="5"/>
      <c r="L48" s="2"/>
      <c r="M48" s="28"/>
      <c r="N48" s="28"/>
      <c r="O48" s="28"/>
      <c r="P48" s="28"/>
      <c r="Q48" s="28"/>
      <c r="R48" s="28"/>
      <c r="S48" s="28"/>
      <c r="T48" s="28"/>
      <c r="U48" s="28"/>
      <c r="V48" s="28"/>
    </row>
    <row r="49" spans="1:22" x14ac:dyDescent="0.25">
      <c r="A49" s="28"/>
      <c r="B49" s="1"/>
      <c r="C49" s="5"/>
      <c r="D49" s="5"/>
      <c r="E49" s="5"/>
      <c r="F49" s="5"/>
      <c r="G49" s="5"/>
      <c r="H49" s="5"/>
      <c r="I49" s="5"/>
      <c r="J49" s="5"/>
      <c r="K49" s="5"/>
      <c r="L49" s="2"/>
      <c r="M49" s="28"/>
      <c r="N49" s="28"/>
      <c r="O49" s="28"/>
      <c r="P49" s="28"/>
      <c r="Q49" s="28"/>
      <c r="R49" s="28"/>
      <c r="S49" s="28"/>
      <c r="T49" s="28"/>
      <c r="U49" s="28"/>
      <c r="V49" s="28"/>
    </row>
    <row r="50" spans="1:22" x14ac:dyDescent="0.25">
      <c r="A50" s="28"/>
      <c r="B50" s="1"/>
      <c r="C50" s="5"/>
      <c r="D50" s="5"/>
      <c r="E50" s="5"/>
      <c r="F50" s="5"/>
      <c r="G50" s="5"/>
      <c r="H50" s="5"/>
      <c r="I50" s="5"/>
      <c r="J50" s="5"/>
      <c r="K50" s="5"/>
      <c r="L50" s="2"/>
      <c r="M50" s="28"/>
      <c r="N50" s="28"/>
      <c r="O50" s="28"/>
      <c r="P50" s="28"/>
      <c r="Q50" s="28"/>
      <c r="R50" s="28"/>
      <c r="S50" s="28"/>
      <c r="T50" s="28"/>
      <c r="U50" s="28"/>
      <c r="V50" s="28"/>
    </row>
    <row r="51" spans="1:22" x14ac:dyDescent="0.25">
      <c r="A51" s="28"/>
      <c r="B51" s="1"/>
      <c r="C51" s="5"/>
      <c r="D51" s="5"/>
      <c r="E51" s="5"/>
      <c r="F51" s="5"/>
      <c r="G51" s="5"/>
      <c r="H51" s="5"/>
      <c r="I51" s="5"/>
      <c r="J51" s="5"/>
      <c r="K51" s="5"/>
      <c r="L51" s="2"/>
      <c r="M51" s="28"/>
      <c r="N51" s="28"/>
      <c r="O51" s="28"/>
      <c r="P51" s="28"/>
      <c r="Q51" s="28"/>
      <c r="R51" s="28"/>
      <c r="S51" s="28"/>
      <c r="T51" s="28"/>
      <c r="U51" s="28"/>
      <c r="V51" s="28"/>
    </row>
    <row r="52" spans="1:22" ht="15.75" customHeight="1" x14ac:dyDescent="0.25">
      <c r="A52" s="28"/>
      <c r="B52" s="1"/>
      <c r="C52" s="5"/>
      <c r="D52" s="5"/>
      <c r="E52" s="5"/>
      <c r="F52" s="5"/>
      <c r="G52" s="5"/>
      <c r="H52" s="5"/>
      <c r="I52" s="5"/>
      <c r="J52" s="5"/>
      <c r="K52" s="5"/>
      <c r="L52" s="2"/>
      <c r="M52" s="28"/>
      <c r="N52" s="28"/>
      <c r="O52" s="28"/>
      <c r="P52" s="28"/>
      <c r="Q52" s="28"/>
      <c r="R52" s="28"/>
      <c r="S52" s="28"/>
      <c r="T52" s="28"/>
      <c r="U52" s="28"/>
      <c r="V52" s="28"/>
    </row>
    <row r="53" spans="1:22" ht="15.75" customHeight="1" x14ac:dyDescent="0.25">
      <c r="A53" s="28"/>
      <c r="B53" s="1"/>
      <c r="C53" s="5"/>
      <c r="D53" s="5"/>
      <c r="E53" s="5"/>
      <c r="F53" s="5"/>
      <c r="G53" s="5"/>
      <c r="H53" s="5"/>
      <c r="I53" s="5"/>
      <c r="J53" s="5"/>
      <c r="K53" s="5"/>
      <c r="L53" s="2"/>
      <c r="M53" s="28"/>
      <c r="N53" s="28"/>
      <c r="O53" s="28"/>
      <c r="P53" s="28"/>
      <c r="Q53" s="28"/>
      <c r="R53" s="28"/>
      <c r="S53" s="28"/>
      <c r="T53" s="28"/>
      <c r="U53" s="28"/>
      <c r="V53" s="28"/>
    </row>
    <row r="54" spans="1:22" ht="13.5" customHeight="1" x14ac:dyDescent="0.25">
      <c r="A54" s="28"/>
      <c r="B54" s="1"/>
      <c r="C54" s="5"/>
      <c r="D54" s="5"/>
      <c r="E54" s="5"/>
      <c r="F54" s="5"/>
      <c r="G54" s="5"/>
      <c r="H54" s="5"/>
      <c r="I54" s="5"/>
      <c r="J54" s="5"/>
      <c r="K54" s="5"/>
      <c r="L54" s="2"/>
      <c r="M54" s="28"/>
      <c r="N54" s="28"/>
      <c r="O54" s="28"/>
      <c r="P54" s="28"/>
      <c r="Q54" s="28"/>
      <c r="R54" s="28"/>
      <c r="S54" s="28"/>
      <c r="T54" s="28"/>
      <c r="U54" s="28"/>
      <c r="V54" s="28"/>
    </row>
    <row r="55" spans="1:22" x14ac:dyDescent="0.25">
      <c r="A55" s="28"/>
      <c r="B55" s="1"/>
      <c r="C55" s="5"/>
      <c r="D55" s="5"/>
      <c r="E55" s="5"/>
      <c r="F55" s="5"/>
      <c r="G55" s="5"/>
      <c r="H55" s="5"/>
      <c r="I55" s="5"/>
      <c r="J55" s="5"/>
      <c r="K55" s="5"/>
      <c r="L55" s="2"/>
      <c r="M55" s="28"/>
      <c r="N55" s="28"/>
      <c r="O55" s="28"/>
      <c r="P55" s="28"/>
      <c r="Q55" s="28"/>
      <c r="R55" s="28"/>
      <c r="S55" s="28"/>
      <c r="T55" s="28"/>
      <c r="U55" s="28"/>
      <c r="V55" s="28"/>
    </row>
    <row r="56" spans="1:22" x14ac:dyDescent="0.25">
      <c r="A56" s="28"/>
      <c r="B56" s="1"/>
      <c r="C56" s="5"/>
      <c r="D56" s="5"/>
      <c r="E56" s="5"/>
      <c r="F56" s="5"/>
      <c r="G56" s="5"/>
      <c r="H56" s="5"/>
      <c r="I56" s="5"/>
      <c r="J56" s="5"/>
      <c r="K56" s="5"/>
      <c r="L56" s="2"/>
      <c r="M56" s="28"/>
      <c r="N56" s="28"/>
      <c r="O56" s="28"/>
      <c r="P56" s="28"/>
      <c r="Q56" s="28"/>
      <c r="R56" s="28"/>
      <c r="S56" s="28"/>
      <c r="T56" s="28"/>
      <c r="U56" s="28"/>
      <c r="V56" s="28"/>
    </row>
    <row r="57" spans="1:22" x14ac:dyDescent="0.25">
      <c r="A57" s="28"/>
      <c r="B57" s="1"/>
      <c r="C57" s="5"/>
      <c r="D57" s="5"/>
      <c r="E57" s="5"/>
      <c r="F57" s="5"/>
      <c r="G57" s="5"/>
      <c r="H57" s="5"/>
      <c r="I57" s="5"/>
      <c r="J57" s="5"/>
      <c r="K57" s="5"/>
      <c r="L57" s="2"/>
      <c r="M57" s="28"/>
      <c r="N57" s="28"/>
      <c r="O57" s="28"/>
      <c r="P57" s="28"/>
      <c r="Q57" s="28"/>
      <c r="R57" s="28"/>
      <c r="S57" s="28"/>
      <c r="T57" s="28"/>
      <c r="U57" s="28"/>
      <c r="V57" s="28"/>
    </row>
    <row r="58" spans="1:22" x14ac:dyDescent="0.25">
      <c r="A58" s="28"/>
      <c r="B58" s="1"/>
      <c r="C58" s="5"/>
      <c r="D58" s="5"/>
      <c r="E58" s="5"/>
      <c r="F58" s="5"/>
      <c r="G58" s="5"/>
      <c r="H58" s="5"/>
      <c r="I58" s="5"/>
      <c r="J58" s="5"/>
      <c r="K58" s="5"/>
      <c r="L58" s="2"/>
      <c r="M58" s="28"/>
      <c r="N58" s="28"/>
      <c r="O58" s="28"/>
      <c r="P58" s="28"/>
      <c r="Q58" s="28"/>
      <c r="R58" s="28"/>
      <c r="S58" s="28"/>
      <c r="T58" s="28"/>
      <c r="U58" s="28"/>
      <c r="V58" s="28"/>
    </row>
    <row r="59" spans="1:22" x14ac:dyDescent="0.25">
      <c r="A59" s="28"/>
      <c r="B59" s="1"/>
      <c r="C59" s="5"/>
      <c r="D59" s="5"/>
      <c r="E59" s="5"/>
      <c r="F59" s="5"/>
      <c r="G59" s="5"/>
      <c r="H59" s="5"/>
      <c r="I59" s="5"/>
      <c r="J59" s="5"/>
      <c r="K59" s="5"/>
      <c r="L59" s="2"/>
      <c r="M59" s="28"/>
      <c r="N59" s="28"/>
      <c r="O59" s="28"/>
      <c r="P59" s="28"/>
      <c r="Q59" s="28"/>
      <c r="R59" s="28"/>
      <c r="S59" s="28"/>
      <c r="T59" s="28"/>
      <c r="U59" s="28"/>
      <c r="V59" s="28"/>
    </row>
    <row r="60" spans="1:22" x14ac:dyDescent="0.25">
      <c r="A60" s="28"/>
      <c r="B60" s="1"/>
      <c r="C60" s="5"/>
      <c r="D60" s="5"/>
      <c r="E60" s="5"/>
      <c r="F60" s="5"/>
      <c r="G60" s="5"/>
      <c r="H60" s="5"/>
      <c r="I60" s="5"/>
      <c r="J60" s="5"/>
      <c r="K60" s="5"/>
      <c r="L60" s="2"/>
      <c r="M60" s="28"/>
      <c r="N60" s="28"/>
      <c r="O60" s="28"/>
      <c r="P60" s="28"/>
      <c r="Q60" s="28"/>
      <c r="R60" s="28"/>
      <c r="S60" s="28"/>
      <c r="T60" s="28"/>
      <c r="U60" s="28"/>
      <c r="V60" s="28"/>
    </row>
    <row r="61" spans="1:22" x14ac:dyDescent="0.25">
      <c r="A61" s="28"/>
      <c r="B61" s="1"/>
      <c r="C61" s="5"/>
      <c r="D61" s="5"/>
      <c r="E61" s="5"/>
      <c r="F61" s="5"/>
      <c r="G61" s="5"/>
      <c r="H61" s="5"/>
      <c r="I61" s="5"/>
      <c r="J61" s="5"/>
      <c r="K61" s="5"/>
      <c r="L61" s="2"/>
      <c r="M61" s="28"/>
      <c r="N61" s="28"/>
      <c r="O61" s="28"/>
      <c r="P61" s="28"/>
      <c r="Q61" s="28"/>
      <c r="R61" s="28"/>
      <c r="S61" s="28"/>
      <c r="T61" s="28"/>
      <c r="U61" s="28"/>
      <c r="V61" s="28"/>
    </row>
    <row r="62" spans="1:22" x14ac:dyDescent="0.25">
      <c r="A62" s="28"/>
      <c r="B62" s="1"/>
      <c r="C62" s="5"/>
      <c r="D62" s="5"/>
      <c r="E62" s="5"/>
      <c r="F62" s="5"/>
      <c r="G62" s="5"/>
      <c r="H62" s="5"/>
      <c r="I62" s="5"/>
      <c r="J62" s="5"/>
      <c r="K62" s="5"/>
      <c r="L62" s="2"/>
      <c r="M62" s="28"/>
      <c r="N62" s="28"/>
      <c r="O62" s="28"/>
      <c r="P62" s="28"/>
      <c r="Q62" s="28"/>
      <c r="R62" s="28"/>
      <c r="S62" s="28"/>
      <c r="T62" s="28"/>
      <c r="U62" s="28"/>
      <c r="V62" s="28"/>
    </row>
    <row r="63" spans="1:22" x14ac:dyDescent="0.25">
      <c r="A63" s="28"/>
      <c r="B63" s="1"/>
      <c r="C63" s="5"/>
      <c r="D63" s="5"/>
      <c r="E63" s="5"/>
      <c r="F63" s="5"/>
      <c r="G63" s="5"/>
      <c r="H63" s="5"/>
      <c r="I63" s="5"/>
      <c r="J63" s="5"/>
      <c r="K63" s="5"/>
      <c r="L63" s="2"/>
      <c r="M63" s="28"/>
      <c r="N63" s="28"/>
      <c r="O63" s="28"/>
      <c r="P63" s="28"/>
      <c r="Q63" s="28"/>
      <c r="R63" s="28"/>
      <c r="S63" s="28"/>
      <c r="T63" s="28"/>
      <c r="U63" s="28"/>
      <c r="V63" s="28"/>
    </row>
    <row r="64" spans="1:22" x14ac:dyDescent="0.25">
      <c r="A64" s="28"/>
      <c r="B64" s="1"/>
      <c r="C64" s="5"/>
      <c r="D64" s="5"/>
      <c r="E64" s="5"/>
      <c r="F64" s="5"/>
      <c r="G64" s="5"/>
      <c r="H64" s="5"/>
      <c r="I64" s="5"/>
      <c r="J64" s="5"/>
      <c r="K64" s="5"/>
      <c r="L64" s="2"/>
      <c r="M64" s="28"/>
      <c r="N64" s="28"/>
      <c r="O64" s="28"/>
      <c r="P64" s="28"/>
      <c r="Q64" s="28"/>
      <c r="R64" s="28"/>
      <c r="S64" s="28"/>
      <c r="T64" s="28"/>
      <c r="U64" s="28"/>
      <c r="V64" s="28"/>
    </row>
    <row r="65" spans="1:22" x14ac:dyDescent="0.25">
      <c r="A65" s="28"/>
      <c r="B65" s="1"/>
      <c r="C65" s="5"/>
      <c r="D65" s="5"/>
      <c r="E65" s="5"/>
      <c r="F65" s="5"/>
      <c r="G65" s="5"/>
      <c r="H65" s="5"/>
      <c r="I65" s="5"/>
      <c r="J65" s="5"/>
      <c r="K65" s="5"/>
      <c r="L65" s="2"/>
      <c r="M65" s="28"/>
      <c r="N65" s="28"/>
      <c r="O65" s="28"/>
      <c r="P65" s="28"/>
      <c r="Q65" s="28"/>
      <c r="R65" s="28"/>
      <c r="S65" s="28"/>
      <c r="T65" s="28"/>
      <c r="U65" s="28"/>
      <c r="V65" s="28"/>
    </row>
    <row r="66" spans="1:22" x14ac:dyDescent="0.25">
      <c r="A66" s="28"/>
      <c r="B66" s="1"/>
      <c r="C66" s="5"/>
      <c r="D66" s="5"/>
      <c r="E66" s="5"/>
      <c r="F66" s="5"/>
      <c r="G66" s="5"/>
      <c r="H66" s="5"/>
      <c r="I66" s="5"/>
      <c r="J66" s="5"/>
      <c r="K66" s="5"/>
      <c r="L66" s="2"/>
      <c r="M66" s="28"/>
      <c r="N66" s="28"/>
      <c r="O66" s="28"/>
      <c r="P66" s="28"/>
      <c r="Q66" s="28"/>
      <c r="R66" s="28"/>
      <c r="S66" s="28"/>
      <c r="T66" s="28"/>
      <c r="U66" s="28"/>
      <c r="V66" s="28"/>
    </row>
    <row r="67" spans="1:22" x14ac:dyDescent="0.25">
      <c r="A67" s="28"/>
      <c r="B67" s="1"/>
      <c r="C67" s="5"/>
      <c r="D67" s="5"/>
      <c r="E67" s="5"/>
      <c r="F67" s="5"/>
      <c r="G67" s="5"/>
      <c r="H67" s="5"/>
      <c r="I67" s="5"/>
      <c r="J67" s="5"/>
      <c r="K67" s="5"/>
      <c r="L67" s="2"/>
      <c r="M67" s="28"/>
      <c r="N67" s="28"/>
      <c r="O67" s="28"/>
      <c r="P67" s="28"/>
      <c r="Q67" s="28"/>
      <c r="R67" s="28"/>
      <c r="S67" s="28"/>
      <c r="T67" s="28"/>
      <c r="U67" s="28"/>
      <c r="V67" s="28"/>
    </row>
    <row r="68" spans="1:22" x14ac:dyDescent="0.25">
      <c r="A68" s="28"/>
      <c r="B68" s="1"/>
      <c r="C68" s="5"/>
      <c r="D68" s="5"/>
      <c r="E68" s="5"/>
      <c r="F68" s="5"/>
      <c r="G68" s="5"/>
      <c r="H68" s="5"/>
      <c r="I68" s="5"/>
      <c r="J68" s="5"/>
      <c r="K68" s="5"/>
      <c r="L68" s="2"/>
      <c r="M68" s="28"/>
      <c r="N68" s="28"/>
      <c r="O68" s="28"/>
      <c r="P68" s="28"/>
      <c r="Q68" s="28"/>
      <c r="R68" s="28"/>
      <c r="S68" s="28"/>
      <c r="T68" s="28"/>
      <c r="U68" s="28"/>
      <c r="V68" s="28"/>
    </row>
    <row r="69" spans="1:22" x14ac:dyDescent="0.25">
      <c r="A69" s="28"/>
      <c r="B69" s="1"/>
      <c r="C69" s="5"/>
      <c r="D69" s="5"/>
      <c r="E69" s="5"/>
      <c r="F69" s="5"/>
      <c r="G69" s="5"/>
      <c r="H69" s="5"/>
      <c r="I69" s="5"/>
      <c r="J69" s="5"/>
      <c r="K69" s="5"/>
      <c r="L69" s="2"/>
      <c r="M69" s="28"/>
      <c r="N69" s="28"/>
      <c r="O69" s="28"/>
      <c r="P69" s="28"/>
      <c r="Q69" s="28"/>
      <c r="R69" s="28"/>
      <c r="S69" s="28"/>
      <c r="T69" s="28"/>
      <c r="U69" s="28"/>
      <c r="V69" s="28"/>
    </row>
    <row r="70" spans="1:22" x14ac:dyDescent="0.25">
      <c r="A70" s="28"/>
      <c r="B70" s="1"/>
      <c r="C70" s="5"/>
      <c r="D70" s="5"/>
      <c r="E70" s="5"/>
      <c r="F70" s="5"/>
      <c r="G70" s="5"/>
      <c r="H70" s="5"/>
      <c r="I70" s="5"/>
      <c r="J70" s="5"/>
      <c r="K70" s="5"/>
      <c r="L70" s="2"/>
      <c r="M70" s="28"/>
      <c r="N70" s="28"/>
      <c r="O70" s="28"/>
      <c r="P70" s="28"/>
      <c r="Q70" s="28"/>
      <c r="R70" s="28"/>
      <c r="S70" s="28"/>
      <c r="T70" s="28"/>
      <c r="U70" s="28"/>
      <c r="V70" s="28"/>
    </row>
    <row r="71" spans="1:22" x14ac:dyDescent="0.25">
      <c r="A71" s="28"/>
      <c r="B71" s="1"/>
      <c r="C71" s="5"/>
      <c r="D71" s="5"/>
      <c r="E71" s="5"/>
      <c r="F71" s="5"/>
      <c r="G71" s="5"/>
      <c r="H71" s="5"/>
      <c r="I71" s="5"/>
      <c r="J71" s="5"/>
      <c r="K71" s="5"/>
      <c r="L71" s="2"/>
      <c r="M71" s="28"/>
      <c r="N71" s="28"/>
      <c r="O71" s="28"/>
      <c r="P71" s="28"/>
      <c r="Q71" s="28"/>
      <c r="R71" s="28"/>
      <c r="S71" s="28"/>
      <c r="T71" s="28"/>
      <c r="U71" s="28"/>
      <c r="V71" s="28"/>
    </row>
    <row r="72" spans="1:22" x14ac:dyDescent="0.25">
      <c r="A72" s="28"/>
      <c r="B72" s="1"/>
      <c r="C72" s="5"/>
      <c r="D72" s="5"/>
      <c r="E72" s="5"/>
      <c r="F72" s="5"/>
      <c r="G72" s="5"/>
      <c r="H72" s="5"/>
      <c r="I72" s="5"/>
      <c r="J72" s="5"/>
      <c r="K72" s="5"/>
      <c r="L72" s="2"/>
      <c r="M72" s="28"/>
      <c r="N72" s="28"/>
      <c r="O72" s="28"/>
      <c r="P72" s="28"/>
      <c r="Q72" s="28"/>
      <c r="R72" s="28"/>
      <c r="S72" s="28"/>
      <c r="T72" s="28"/>
      <c r="U72" s="28"/>
      <c r="V72" s="28"/>
    </row>
    <row r="73" spans="1:22" x14ac:dyDescent="0.25">
      <c r="A73" s="28"/>
      <c r="B73" s="1"/>
      <c r="C73" s="5"/>
      <c r="D73" s="5"/>
      <c r="E73" s="5"/>
      <c r="F73" s="5"/>
      <c r="G73" s="5"/>
      <c r="H73" s="5"/>
      <c r="I73" s="5"/>
      <c r="J73" s="5"/>
      <c r="K73" s="5"/>
      <c r="L73" s="2"/>
      <c r="M73" s="28"/>
      <c r="N73" s="28"/>
      <c r="O73" s="28"/>
      <c r="P73" s="28"/>
      <c r="Q73" s="28"/>
      <c r="R73" s="28"/>
      <c r="S73" s="28"/>
      <c r="T73" s="28"/>
      <c r="U73" s="28"/>
      <c r="V73" s="28"/>
    </row>
    <row r="74" spans="1:22" x14ac:dyDescent="0.25">
      <c r="A74" s="28"/>
      <c r="B74" s="1"/>
      <c r="C74" s="5"/>
      <c r="D74" s="5"/>
      <c r="E74" s="5"/>
      <c r="F74" s="5"/>
      <c r="G74" s="5"/>
      <c r="H74" s="5"/>
      <c r="I74" s="5"/>
      <c r="J74" s="5"/>
      <c r="K74" s="5"/>
      <c r="L74" s="2"/>
      <c r="M74" s="28"/>
      <c r="N74" s="28"/>
      <c r="O74" s="28"/>
      <c r="P74" s="28"/>
      <c r="Q74" s="28"/>
      <c r="R74" s="28"/>
      <c r="S74" s="28"/>
      <c r="T74" s="28"/>
      <c r="U74" s="28"/>
      <c r="V74" s="28"/>
    </row>
    <row r="75" spans="1:22" x14ac:dyDescent="0.25">
      <c r="A75" s="28"/>
      <c r="B75" s="1"/>
      <c r="C75" s="5"/>
      <c r="D75" s="5"/>
      <c r="E75" s="5"/>
      <c r="F75" s="5"/>
      <c r="G75" s="5"/>
      <c r="H75" s="5"/>
      <c r="I75" s="5"/>
      <c r="J75" s="5"/>
      <c r="K75" s="5"/>
      <c r="L75" s="2"/>
      <c r="M75" s="28"/>
      <c r="N75" s="28"/>
      <c r="O75" s="28"/>
      <c r="P75" s="28"/>
      <c r="Q75" s="28"/>
      <c r="R75" s="28"/>
      <c r="S75" s="28"/>
      <c r="T75" s="28"/>
      <c r="U75" s="28"/>
      <c r="V75" s="28"/>
    </row>
    <row r="76" spans="1:22" x14ac:dyDescent="0.25">
      <c r="A76" s="28"/>
      <c r="B76" s="1"/>
      <c r="C76" s="5"/>
      <c r="D76" s="5"/>
      <c r="E76" s="5"/>
      <c r="F76" s="5"/>
      <c r="G76" s="5"/>
      <c r="H76" s="5"/>
      <c r="I76" s="5"/>
      <c r="J76" s="5"/>
      <c r="K76" s="5"/>
      <c r="L76" s="2"/>
      <c r="M76" s="28"/>
      <c r="N76" s="28"/>
      <c r="O76" s="28"/>
      <c r="P76" s="28"/>
      <c r="Q76" s="28"/>
      <c r="R76" s="28"/>
      <c r="S76" s="28"/>
      <c r="T76" s="28"/>
      <c r="U76" s="28"/>
      <c r="V76" s="28"/>
    </row>
    <row r="77" spans="1:22" x14ac:dyDescent="0.25">
      <c r="A77" s="28"/>
      <c r="B77" s="1"/>
      <c r="C77" s="5"/>
      <c r="D77" s="5"/>
      <c r="E77" s="5"/>
      <c r="F77" s="5"/>
      <c r="G77" s="5"/>
      <c r="H77" s="5"/>
      <c r="I77" s="5"/>
      <c r="J77" s="5"/>
      <c r="K77" s="5"/>
      <c r="L77" s="2"/>
      <c r="M77" s="28"/>
      <c r="N77" s="28"/>
      <c r="O77" s="28"/>
      <c r="P77" s="28"/>
      <c r="Q77" s="28"/>
      <c r="R77" s="28"/>
      <c r="S77" s="28"/>
      <c r="T77" s="28"/>
      <c r="U77" s="28"/>
      <c r="V77" s="28"/>
    </row>
    <row r="78" spans="1:22" x14ac:dyDescent="0.25">
      <c r="A78" s="28"/>
      <c r="B78" s="1"/>
      <c r="C78" s="5"/>
      <c r="D78" s="5"/>
      <c r="E78" s="5"/>
      <c r="F78" s="5"/>
      <c r="G78" s="5"/>
      <c r="H78" s="5"/>
      <c r="I78" s="5"/>
      <c r="J78" s="5"/>
      <c r="K78" s="5"/>
      <c r="L78" s="2"/>
      <c r="M78" s="28"/>
      <c r="N78" s="28"/>
      <c r="O78" s="28"/>
      <c r="P78" s="28"/>
      <c r="Q78" s="28"/>
      <c r="R78" s="28"/>
      <c r="S78" s="28"/>
      <c r="T78" s="28"/>
      <c r="U78" s="28"/>
      <c r="V78" s="28"/>
    </row>
    <row r="79" spans="1:22" x14ac:dyDescent="0.25">
      <c r="A79" s="28"/>
      <c r="B79" s="1"/>
      <c r="C79" s="5"/>
      <c r="D79" s="5"/>
      <c r="E79" s="5"/>
      <c r="F79" s="5"/>
      <c r="G79" s="5"/>
      <c r="H79" s="5"/>
      <c r="I79" s="5"/>
      <c r="J79" s="5"/>
      <c r="K79" s="5"/>
      <c r="L79" s="2"/>
      <c r="M79" s="28"/>
      <c r="N79" s="28"/>
      <c r="O79" s="28"/>
      <c r="P79" s="28"/>
      <c r="Q79" s="28"/>
      <c r="R79" s="28"/>
      <c r="S79" s="28"/>
      <c r="T79" s="28"/>
      <c r="U79" s="28"/>
      <c r="V79" s="28"/>
    </row>
    <row r="80" spans="1:22" x14ac:dyDescent="0.25">
      <c r="A80" s="28"/>
      <c r="B80" s="1"/>
      <c r="C80" s="5"/>
      <c r="D80" s="5"/>
      <c r="E80" s="5"/>
      <c r="F80" s="5"/>
      <c r="G80" s="5"/>
      <c r="H80" s="5"/>
      <c r="I80" s="5"/>
      <c r="J80" s="5"/>
      <c r="K80" s="5"/>
      <c r="L80" s="2"/>
      <c r="M80" s="28"/>
      <c r="N80" s="28"/>
      <c r="O80" s="28"/>
      <c r="P80" s="28"/>
      <c r="Q80" s="28"/>
      <c r="R80" s="28"/>
      <c r="S80" s="28"/>
      <c r="T80" s="28"/>
      <c r="U80" s="28"/>
      <c r="V80" s="28"/>
    </row>
    <row r="81" spans="1:22" x14ac:dyDescent="0.25">
      <c r="A81" s="28"/>
      <c r="B81" s="1"/>
      <c r="C81" s="5"/>
      <c r="D81" s="5"/>
      <c r="E81" s="5"/>
      <c r="F81" s="5"/>
      <c r="G81" s="5"/>
      <c r="H81" s="5"/>
      <c r="I81" s="5"/>
      <c r="J81" s="5"/>
      <c r="K81" s="5"/>
      <c r="L81" s="2"/>
      <c r="M81" s="28"/>
      <c r="N81" s="28"/>
      <c r="O81" s="28"/>
      <c r="P81" s="28"/>
      <c r="Q81" s="28"/>
      <c r="R81" s="28"/>
      <c r="S81" s="28"/>
      <c r="T81" s="28"/>
      <c r="U81" s="28"/>
      <c r="V81" s="28"/>
    </row>
    <row r="82" spans="1:22" x14ac:dyDescent="0.25">
      <c r="A82" s="28"/>
      <c r="B82" s="1"/>
      <c r="C82" s="5"/>
      <c r="D82" s="5"/>
      <c r="E82" s="5"/>
      <c r="F82" s="5"/>
      <c r="G82" s="5"/>
      <c r="H82" s="5"/>
      <c r="I82" s="5"/>
      <c r="J82" s="5"/>
      <c r="K82" s="5"/>
      <c r="L82" s="2"/>
      <c r="M82" s="28"/>
      <c r="N82" s="28"/>
      <c r="O82" s="28"/>
      <c r="P82" s="28"/>
      <c r="Q82" s="28"/>
      <c r="R82" s="28"/>
      <c r="S82" s="28"/>
      <c r="T82" s="28"/>
      <c r="U82" s="28"/>
      <c r="V82" s="28"/>
    </row>
    <row r="83" spans="1:22" x14ac:dyDescent="0.25">
      <c r="A83" s="28"/>
      <c r="B83" s="1"/>
      <c r="C83" s="5"/>
      <c r="D83" s="5"/>
      <c r="E83" s="5"/>
      <c r="F83" s="5"/>
      <c r="G83" s="5"/>
      <c r="H83" s="5"/>
      <c r="I83" s="5"/>
      <c r="J83" s="5"/>
      <c r="K83" s="5"/>
      <c r="L83" s="2"/>
      <c r="M83" s="28"/>
      <c r="N83" s="28"/>
      <c r="O83" s="28"/>
      <c r="P83" s="28"/>
      <c r="Q83" s="28"/>
      <c r="R83" s="28"/>
      <c r="S83" s="28"/>
      <c r="T83" s="28"/>
      <c r="U83" s="28"/>
      <c r="V83" s="28"/>
    </row>
    <row r="84" spans="1:22" x14ac:dyDescent="0.25">
      <c r="A84" s="28"/>
      <c r="B84" s="1"/>
      <c r="C84" s="5"/>
      <c r="D84" s="5"/>
      <c r="E84" s="5"/>
      <c r="F84" s="5"/>
      <c r="G84" s="5"/>
      <c r="H84" s="5"/>
      <c r="I84" s="5"/>
      <c r="J84" s="5"/>
      <c r="K84" s="5"/>
      <c r="L84" s="2"/>
      <c r="M84" s="28"/>
      <c r="N84" s="28"/>
      <c r="O84" s="28"/>
      <c r="P84" s="28"/>
      <c r="Q84" s="28"/>
      <c r="R84" s="28"/>
      <c r="S84" s="28"/>
      <c r="T84" s="28"/>
      <c r="U84" s="28"/>
      <c r="V84" s="28"/>
    </row>
    <row r="85" spans="1:22" x14ac:dyDescent="0.25">
      <c r="A85" s="28"/>
      <c r="B85" s="1"/>
      <c r="C85" s="5"/>
      <c r="D85" s="5"/>
      <c r="E85" s="5"/>
      <c r="F85" s="5"/>
      <c r="G85" s="5"/>
      <c r="H85" s="5"/>
      <c r="I85" s="5"/>
      <c r="J85" s="5"/>
      <c r="K85" s="5"/>
      <c r="L85" s="2"/>
      <c r="M85" s="28"/>
      <c r="N85" s="28"/>
      <c r="O85" s="28"/>
      <c r="P85" s="28"/>
      <c r="Q85" s="28"/>
      <c r="R85" s="28"/>
      <c r="S85" s="28"/>
      <c r="T85" s="28"/>
      <c r="U85" s="28"/>
      <c r="V85" s="28"/>
    </row>
    <row r="86" spans="1:22" x14ac:dyDescent="0.25">
      <c r="A86" s="28"/>
      <c r="B86" s="1"/>
      <c r="C86" s="5"/>
      <c r="D86" s="5"/>
      <c r="E86" s="5"/>
      <c r="F86" s="5"/>
      <c r="G86" s="5"/>
      <c r="H86" s="5"/>
      <c r="I86" s="5"/>
      <c r="J86" s="5"/>
      <c r="K86" s="5"/>
      <c r="L86" s="2"/>
      <c r="M86" s="28"/>
      <c r="N86" s="28"/>
      <c r="O86" s="28"/>
      <c r="P86" s="28"/>
      <c r="Q86" s="28"/>
      <c r="R86" s="28"/>
      <c r="S86" s="28"/>
      <c r="T86" s="28"/>
      <c r="U86" s="28"/>
      <c r="V86" s="28"/>
    </row>
    <row r="87" spans="1:22" x14ac:dyDescent="0.25">
      <c r="A87" s="28"/>
      <c r="B87" s="1"/>
      <c r="C87" s="5"/>
      <c r="D87" s="5"/>
      <c r="E87" s="5"/>
      <c r="F87" s="5"/>
      <c r="G87" s="5"/>
      <c r="H87" s="5"/>
      <c r="I87" s="5"/>
      <c r="J87" s="5"/>
      <c r="K87" s="5"/>
      <c r="L87" s="2"/>
      <c r="M87" s="28"/>
      <c r="N87" s="28"/>
      <c r="O87" s="28"/>
      <c r="P87" s="28"/>
      <c r="Q87" s="28"/>
      <c r="R87" s="28"/>
      <c r="S87" s="28"/>
      <c r="T87" s="28"/>
      <c r="U87" s="28"/>
      <c r="V87" s="28"/>
    </row>
    <row r="88" spans="1:22" x14ac:dyDescent="0.25">
      <c r="A88" s="28"/>
      <c r="B88" s="1"/>
      <c r="C88" s="5"/>
      <c r="D88" s="5"/>
      <c r="E88" s="5"/>
      <c r="F88" s="5"/>
      <c r="G88" s="5"/>
      <c r="H88" s="5"/>
      <c r="I88" s="5"/>
      <c r="J88" s="5"/>
      <c r="K88" s="5"/>
      <c r="L88" s="2"/>
      <c r="M88" s="28"/>
      <c r="N88" s="28"/>
      <c r="O88" s="28"/>
      <c r="P88" s="28"/>
      <c r="Q88" s="28"/>
      <c r="R88" s="28"/>
      <c r="S88" s="28"/>
      <c r="T88" s="28"/>
      <c r="U88" s="28"/>
      <c r="V88" s="28"/>
    </row>
    <row r="89" spans="1:22" x14ac:dyDescent="0.25">
      <c r="A89" s="28"/>
      <c r="B89" s="1"/>
      <c r="C89" s="5"/>
      <c r="D89" s="5"/>
      <c r="E89" s="5"/>
      <c r="F89" s="5"/>
      <c r="G89" s="5"/>
      <c r="H89" s="5"/>
      <c r="I89" s="5"/>
      <c r="J89" s="5"/>
      <c r="K89" s="5"/>
      <c r="L89" s="2"/>
      <c r="M89" s="28"/>
      <c r="N89" s="28"/>
      <c r="O89" s="28"/>
      <c r="P89" s="28"/>
      <c r="Q89" s="28"/>
      <c r="R89" s="28"/>
      <c r="S89" s="28"/>
      <c r="T89" s="28"/>
      <c r="U89" s="28"/>
      <c r="V89" s="28"/>
    </row>
    <row r="90" spans="1:22" x14ac:dyDescent="0.25">
      <c r="A90" s="28"/>
      <c r="B90" s="1"/>
      <c r="C90" s="5"/>
      <c r="D90" s="5"/>
      <c r="E90" s="5"/>
      <c r="F90" s="5"/>
      <c r="G90" s="5"/>
      <c r="H90" s="5"/>
      <c r="I90" s="5"/>
      <c r="J90" s="5"/>
      <c r="K90" s="5"/>
      <c r="L90" s="2"/>
      <c r="M90" s="28"/>
      <c r="N90" s="28"/>
      <c r="O90" s="28"/>
      <c r="P90" s="28"/>
      <c r="Q90" s="28"/>
      <c r="R90" s="28"/>
      <c r="S90" s="28"/>
      <c r="T90" s="28"/>
      <c r="U90" s="28"/>
      <c r="V90" s="28"/>
    </row>
    <row r="91" spans="1:22" x14ac:dyDescent="0.25">
      <c r="A91" s="28"/>
      <c r="B91" s="1"/>
      <c r="C91" s="5"/>
      <c r="D91" s="5"/>
      <c r="E91" s="5"/>
      <c r="F91" s="5"/>
      <c r="G91" s="5"/>
      <c r="H91" s="5"/>
      <c r="I91" s="5"/>
      <c r="J91" s="5"/>
      <c r="K91" s="5"/>
      <c r="L91" s="2"/>
      <c r="M91" s="28"/>
      <c r="N91" s="28"/>
      <c r="O91" s="28"/>
      <c r="P91" s="28"/>
      <c r="Q91" s="28"/>
      <c r="R91" s="28"/>
      <c r="S91" s="28"/>
      <c r="T91" s="28"/>
      <c r="U91" s="28"/>
      <c r="V91" s="28"/>
    </row>
    <row r="92" spans="1:22" x14ac:dyDescent="0.25">
      <c r="A92" s="28"/>
      <c r="B92" s="1"/>
      <c r="C92" s="5"/>
      <c r="D92" s="5"/>
      <c r="E92" s="5"/>
      <c r="F92" s="5"/>
      <c r="G92" s="5"/>
      <c r="H92" s="5"/>
      <c r="I92" s="5"/>
      <c r="J92" s="5"/>
      <c r="K92" s="5"/>
      <c r="L92" s="2"/>
      <c r="M92" s="28"/>
      <c r="N92" s="28"/>
      <c r="O92" s="28"/>
      <c r="P92" s="28"/>
      <c r="Q92" s="28"/>
      <c r="R92" s="28"/>
      <c r="S92" s="28"/>
      <c r="T92" s="28"/>
      <c r="U92" s="28"/>
      <c r="V92" s="28"/>
    </row>
    <row r="93" spans="1:22" x14ac:dyDescent="0.25">
      <c r="A93" s="28"/>
      <c r="B93" s="1"/>
      <c r="C93" s="5"/>
      <c r="D93" s="5"/>
      <c r="E93" s="5"/>
      <c r="F93" s="5"/>
      <c r="G93" s="5"/>
      <c r="H93" s="5"/>
      <c r="I93" s="5"/>
      <c r="J93" s="5"/>
      <c r="K93" s="5"/>
      <c r="L93" s="2"/>
      <c r="M93" s="28"/>
      <c r="N93" s="28"/>
      <c r="O93" s="28"/>
      <c r="P93" s="28"/>
      <c r="Q93" s="28"/>
      <c r="R93" s="28"/>
      <c r="S93" s="28"/>
      <c r="T93" s="28"/>
      <c r="U93" s="28"/>
      <c r="V93" s="28"/>
    </row>
    <row r="94" spans="1:22" x14ac:dyDescent="0.25">
      <c r="A94" s="28"/>
      <c r="B94" s="1"/>
      <c r="C94" s="5"/>
      <c r="D94" s="5"/>
      <c r="E94" s="5"/>
      <c r="F94" s="5"/>
      <c r="G94" s="5"/>
      <c r="H94" s="5"/>
      <c r="I94" s="5"/>
      <c r="J94" s="5"/>
      <c r="K94" s="5"/>
      <c r="L94" s="2"/>
      <c r="M94" s="28"/>
      <c r="N94" s="28"/>
      <c r="O94" s="28"/>
      <c r="P94" s="28"/>
      <c r="Q94" s="28"/>
      <c r="R94" s="28"/>
      <c r="S94" s="28"/>
      <c r="T94" s="28"/>
      <c r="U94" s="28"/>
      <c r="V94" s="28"/>
    </row>
    <row r="95" spans="1:22" x14ac:dyDescent="0.25">
      <c r="A95" s="28"/>
      <c r="B95" s="1"/>
      <c r="C95" s="5"/>
      <c r="D95" s="5"/>
      <c r="E95" s="5"/>
      <c r="F95" s="5"/>
      <c r="G95" s="5"/>
      <c r="H95" s="5"/>
      <c r="I95" s="5"/>
      <c r="J95" s="5"/>
      <c r="K95" s="5"/>
      <c r="L95" s="2"/>
      <c r="M95" s="28"/>
      <c r="N95" s="28"/>
      <c r="O95" s="28"/>
      <c r="P95" s="28"/>
      <c r="Q95" s="28"/>
      <c r="R95" s="28"/>
      <c r="S95" s="28"/>
      <c r="T95" s="28"/>
      <c r="U95" s="28"/>
      <c r="V95" s="28"/>
    </row>
    <row r="96" spans="1:22" ht="13.5" customHeight="1" x14ac:dyDescent="0.25">
      <c r="A96" s="28"/>
      <c r="B96" s="1"/>
      <c r="C96" s="5"/>
      <c r="D96" s="5"/>
      <c r="E96" s="5"/>
      <c r="F96" s="5"/>
      <c r="G96" s="5"/>
      <c r="H96" s="5"/>
      <c r="I96" s="5"/>
      <c r="J96" s="5"/>
      <c r="K96" s="5"/>
      <c r="L96" s="2"/>
      <c r="M96" s="28"/>
      <c r="N96" s="28"/>
      <c r="O96" s="28"/>
      <c r="P96" s="28"/>
      <c r="Q96" s="28"/>
      <c r="R96" s="28"/>
      <c r="S96" s="28"/>
      <c r="T96" s="28"/>
      <c r="U96" s="28"/>
      <c r="V96" s="28"/>
    </row>
    <row r="97" spans="1:22" x14ac:dyDescent="0.25">
      <c r="A97" s="28"/>
      <c r="B97" s="3"/>
      <c r="C97" s="6"/>
      <c r="D97" s="6"/>
      <c r="E97" s="6"/>
      <c r="F97" s="6"/>
      <c r="G97" s="6"/>
      <c r="H97" s="6"/>
      <c r="I97" s="6"/>
      <c r="J97" s="6"/>
      <c r="K97" s="6"/>
      <c r="L97" s="4"/>
      <c r="M97" s="28"/>
      <c r="N97" s="28"/>
      <c r="O97" s="28"/>
      <c r="P97" s="28"/>
      <c r="Q97" s="28"/>
      <c r="R97" s="28"/>
      <c r="S97" s="28"/>
      <c r="T97" s="28"/>
      <c r="U97" s="28"/>
      <c r="V97" s="28"/>
    </row>
    <row r="98" spans="1:22" x14ac:dyDescent="0.25">
      <c r="A98" s="28"/>
      <c r="B98" s="28"/>
      <c r="C98" s="28"/>
      <c r="D98" s="28"/>
      <c r="E98" s="28"/>
      <c r="F98" s="28"/>
      <c r="G98" s="28"/>
      <c r="H98" s="28"/>
      <c r="I98" s="28"/>
      <c r="J98" s="28"/>
      <c r="K98" s="28"/>
      <c r="L98" s="28"/>
      <c r="M98" s="28"/>
      <c r="N98" s="28"/>
      <c r="O98" s="28"/>
      <c r="P98" s="28"/>
      <c r="Q98" s="28"/>
      <c r="R98" s="28"/>
      <c r="S98" s="28"/>
      <c r="T98" s="28"/>
      <c r="U98" s="28"/>
      <c r="V98" s="28"/>
    </row>
    <row r="99" spans="1:22" x14ac:dyDescent="0.25">
      <c r="A99" s="28"/>
      <c r="B99" s="28"/>
      <c r="C99" s="28"/>
      <c r="D99" s="28"/>
      <c r="E99" s="28"/>
      <c r="F99" s="28"/>
      <c r="G99" s="28"/>
      <c r="H99" s="28"/>
      <c r="I99" s="28"/>
      <c r="J99" s="28"/>
      <c r="K99" s="28"/>
      <c r="L99" s="28"/>
      <c r="M99" s="28"/>
      <c r="N99" s="28"/>
      <c r="O99" s="28"/>
      <c r="P99" s="28"/>
      <c r="Q99" s="28"/>
      <c r="R99" s="28"/>
      <c r="S99" s="28"/>
      <c r="T99" s="28"/>
      <c r="U99" s="28"/>
      <c r="V99" s="28"/>
    </row>
    <row r="100" spans="1:22" x14ac:dyDescent="0.25">
      <c r="A100" s="28"/>
      <c r="B100" s="28"/>
      <c r="C100" s="28"/>
      <c r="D100" s="28"/>
      <c r="E100" s="28"/>
      <c r="F100" s="28"/>
      <c r="G100" s="28"/>
      <c r="H100" s="28"/>
      <c r="I100" s="28"/>
      <c r="J100" s="28"/>
      <c r="K100" s="28"/>
      <c r="L100" s="28"/>
      <c r="M100" s="28"/>
      <c r="N100" s="28"/>
      <c r="O100" s="28"/>
      <c r="P100" s="28"/>
      <c r="Q100" s="28"/>
      <c r="R100" s="28"/>
      <c r="S100" s="28"/>
      <c r="T100" s="28"/>
      <c r="U100" s="28"/>
      <c r="V100" s="28"/>
    </row>
    <row r="101" spans="1:22" x14ac:dyDescent="0.25">
      <c r="A101" s="28"/>
      <c r="B101" s="28"/>
      <c r="C101" s="28"/>
      <c r="D101" s="28"/>
      <c r="E101" s="28"/>
      <c r="F101" s="28"/>
      <c r="G101" s="28"/>
      <c r="H101" s="28"/>
      <c r="I101" s="28"/>
      <c r="J101" s="28"/>
      <c r="K101" s="28"/>
      <c r="L101" s="28"/>
      <c r="M101" s="28"/>
      <c r="N101" s="28"/>
      <c r="O101" s="28"/>
      <c r="P101" s="28"/>
      <c r="Q101" s="28"/>
      <c r="R101" s="28"/>
      <c r="S101" s="28"/>
      <c r="T101" s="28"/>
      <c r="U101" s="28"/>
      <c r="V101" s="28"/>
    </row>
    <row r="102" spans="1:22" x14ac:dyDescent="0.25">
      <c r="A102" s="28"/>
      <c r="B102" s="28"/>
      <c r="C102" s="28"/>
      <c r="D102" s="28"/>
      <c r="E102" s="28"/>
      <c r="F102" s="28"/>
      <c r="G102" s="28"/>
      <c r="H102" s="28"/>
      <c r="I102" s="28"/>
      <c r="J102" s="28"/>
      <c r="K102" s="28"/>
      <c r="L102" s="28"/>
      <c r="M102" s="28"/>
      <c r="N102" s="28"/>
      <c r="O102" s="28"/>
      <c r="P102" s="28"/>
      <c r="Q102" s="28"/>
      <c r="R102" s="28"/>
      <c r="S102" s="28"/>
      <c r="T102" s="28"/>
      <c r="U102" s="28"/>
      <c r="V102" s="28"/>
    </row>
    <row r="103" spans="1:22" x14ac:dyDescent="0.25">
      <c r="A103" s="28"/>
      <c r="B103" s="28"/>
      <c r="C103" s="28"/>
      <c r="D103" s="28"/>
      <c r="E103" s="28"/>
      <c r="F103" s="28"/>
      <c r="G103" s="28"/>
      <c r="H103" s="28"/>
      <c r="I103" s="28"/>
      <c r="J103" s="28"/>
      <c r="K103" s="28"/>
      <c r="L103" s="28"/>
      <c r="M103" s="28"/>
      <c r="N103" s="28"/>
      <c r="O103" s="28"/>
      <c r="P103" s="28"/>
      <c r="Q103" s="28"/>
      <c r="R103" s="28"/>
      <c r="S103" s="28"/>
      <c r="T103" s="28"/>
      <c r="U103" s="28"/>
      <c r="V103" s="28"/>
    </row>
    <row r="104" spans="1:22" x14ac:dyDescent="0.25">
      <c r="A104" s="28"/>
      <c r="B104" s="28"/>
      <c r="C104" s="28"/>
      <c r="D104" s="28"/>
      <c r="E104" s="28"/>
      <c r="F104" s="28"/>
      <c r="G104" s="28"/>
      <c r="H104" s="28"/>
      <c r="I104" s="28"/>
      <c r="J104" s="28"/>
      <c r="K104" s="28"/>
      <c r="L104" s="28"/>
      <c r="M104" s="28"/>
      <c r="N104" s="28"/>
      <c r="O104" s="28"/>
      <c r="P104" s="28"/>
      <c r="Q104" s="28"/>
      <c r="R104" s="28"/>
      <c r="S104" s="28"/>
      <c r="T104" s="28"/>
      <c r="U104" s="28"/>
      <c r="V104" s="28"/>
    </row>
    <row r="105" spans="1:22" x14ac:dyDescent="0.25">
      <c r="A105" s="28"/>
      <c r="B105" s="28"/>
      <c r="C105" s="28"/>
      <c r="D105" s="28"/>
      <c r="E105" s="28"/>
      <c r="F105" s="28"/>
      <c r="G105" s="28"/>
      <c r="H105" s="28"/>
      <c r="I105" s="28"/>
      <c r="J105" s="28"/>
      <c r="K105" s="28"/>
      <c r="L105" s="28"/>
      <c r="M105" s="28"/>
      <c r="N105" s="28"/>
      <c r="O105" s="28"/>
      <c r="P105" s="28"/>
      <c r="Q105" s="28"/>
      <c r="R105" s="28"/>
      <c r="S105" s="28"/>
      <c r="T105" s="28"/>
      <c r="U105" s="28"/>
      <c r="V105" s="28"/>
    </row>
    <row r="106" spans="1:22" x14ac:dyDescent="0.25">
      <c r="A106" s="28"/>
      <c r="B106" s="28"/>
      <c r="C106" s="28"/>
      <c r="D106" s="28"/>
      <c r="E106" s="28"/>
      <c r="F106" s="28"/>
      <c r="G106" s="28"/>
      <c r="H106" s="28"/>
      <c r="I106" s="28"/>
      <c r="J106" s="28"/>
      <c r="K106" s="28"/>
      <c r="L106" s="28"/>
      <c r="M106" s="28"/>
      <c r="N106" s="28"/>
      <c r="O106" s="28"/>
      <c r="P106" s="28"/>
      <c r="Q106" s="28"/>
      <c r="R106" s="28"/>
      <c r="S106" s="28"/>
      <c r="T106" s="28"/>
      <c r="U106" s="28"/>
      <c r="V106" s="28"/>
    </row>
    <row r="107" spans="1:22" x14ac:dyDescent="0.25">
      <c r="A107" s="28"/>
      <c r="B107" s="28"/>
      <c r="C107" s="28"/>
      <c r="D107" s="28"/>
      <c r="E107" s="28"/>
      <c r="F107" s="28"/>
      <c r="G107" s="28"/>
      <c r="H107" s="28"/>
      <c r="I107" s="28"/>
      <c r="J107" s="28"/>
      <c r="K107" s="28"/>
      <c r="L107" s="28"/>
      <c r="M107" s="28"/>
      <c r="N107" s="28"/>
      <c r="O107" s="28"/>
      <c r="P107" s="28"/>
      <c r="Q107" s="28"/>
      <c r="R107" s="28"/>
      <c r="S107" s="28"/>
      <c r="T107" s="28"/>
      <c r="U107" s="28"/>
      <c r="V107" s="28"/>
    </row>
    <row r="108" spans="1:22" x14ac:dyDescent="0.25">
      <c r="A108" s="28"/>
      <c r="B108" s="28"/>
      <c r="C108" s="28"/>
      <c r="D108" s="28"/>
      <c r="E108" s="28"/>
      <c r="F108" s="28"/>
      <c r="G108" s="28"/>
      <c r="H108" s="28"/>
      <c r="I108" s="28"/>
      <c r="J108" s="28"/>
      <c r="K108" s="28"/>
      <c r="L108" s="28"/>
      <c r="M108" s="28"/>
      <c r="N108" s="28"/>
      <c r="O108" s="28"/>
      <c r="P108" s="28"/>
      <c r="Q108" s="28"/>
      <c r="R108" s="28"/>
      <c r="S108" s="28"/>
      <c r="T108" s="28"/>
      <c r="U108" s="28"/>
      <c r="V108" s="28"/>
    </row>
    <row r="109" spans="1:22" x14ac:dyDescent="0.25">
      <c r="A109" s="28"/>
      <c r="B109" s="28"/>
      <c r="C109" s="28"/>
      <c r="D109" s="28"/>
      <c r="E109" s="28"/>
      <c r="F109" s="28"/>
      <c r="G109" s="28"/>
      <c r="H109" s="28"/>
      <c r="I109" s="28"/>
      <c r="J109" s="28"/>
      <c r="K109" s="28"/>
      <c r="L109" s="28"/>
      <c r="M109" s="28"/>
      <c r="N109" s="28"/>
      <c r="O109" s="28"/>
      <c r="P109" s="28"/>
      <c r="Q109" s="28"/>
      <c r="R109" s="28"/>
      <c r="S109" s="28"/>
      <c r="T109" s="28"/>
      <c r="U109" s="28"/>
      <c r="V109" s="28"/>
    </row>
    <row r="110" spans="1:22" x14ac:dyDescent="0.25">
      <c r="A110" s="28"/>
      <c r="B110" s="28"/>
      <c r="C110" s="28"/>
      <c r="D110" s="28"/>
      <c r="E110" s="28"/>
      <c r="F110" s="28"/>
      <c r="G110" s="28"/>
      <c r="H110" s="28"/>
      <c r="I110" s="28"/>
      <c r="J110" s="28"/>
      <c r="K110" s="28"/>
      <c r="L110" s="28"/>
      <c r="M110" s="28"/>
      <c r="N110" s="28"/>
      <c r="O110" s="28"/>
      <c r="P110" s="28"/>
      <c r="Q110" s="28"/>
      <c r="R110" s="28"/>
      <c r="S110" s="28"/>
      <c r="T110" s="28"/>
      <c r="U110" s="28"/>
      <c r="V110" s="28"/>
    </row>
    <row r="111" spans="1:22" x14ac:dyDescent="0.25">
      <c r="A111" s="28"/>
      <c r="B111" s="28"/>
      <c r="C111" s="28"/>
      <c r="D111" s="28"/>
      <c r="E111" s="28"/>
      <c r="F111" s="28"/>
      <c r="G111" s="28"/>
      <c r="H111" s="28"/>
      <c r="I111" s="28"/>
      <c r="J111" s="28"/>
      <c r="K111" s="28"/>
      <c r="L111" s="28"/>
      <c r="M111" s="28"/>
      <c r="N111" s="28"/>
      <c r="O111" s="28"/>
      <c r="P111" s="28"/>
      <c r="Q111" s="28"/>
      <c r="R111" s="28"/>
      <c r="S111" s="28"/>
      <c r="T111" s="28"/>
      <c r="U111" s="28"/>
      <c r="V111" s="28"/>
    </row>
    <row r="112" spans="1:22" x14ac:dyDescent="0.25">
      <c r="A112" s="28"/>
      <c r="B112" s="28"/>
      <c r="C112" s="28"/>
      <c r="D112" s="28"/>
      <c r="E112" s="28"/>
      <c r="F112" s="28"/>
      <c r="G112" s="28"/>
      <c r="H112" s="28"/>
      <c r="I112" s="28"/>
      <c r="J112" s="28"/>
      <c r="K112" s="28"/>
      <c r="L112" s="28"/>
      <c r="M112" s="28"/>
      <c r="N112" s="28"/>
      <c r="O112" s="28"/>
      <c r="P112" s="28"/>
      <c r="Q112" s="28"/>
      <c r="R112" s="28"/>
      <c r="S112" s="28"/>
      <c r="T112" s="28"/>
      <c r="U112" s="28"/>
      <c r="V112" s="28"/>
    </row>
    <row r="113" spans="1:22" x14ac:dyDescent="0.25">
      <c r="A113" s="28"/>
      <c r="B113" s="28"/>
      <c r="C113" s="28"/>
      <c r="D113" s="28"/>
      <c r="E113" s="28"/>
      <c r="F113" s="28"/>
      <c r="G113" s="28"/>
      <c r="H113" s="28"/>
      <c r="I113" s="28"/>
      <c r="J113" s="28"/>
      <c r="K113" s="28"/>
      <c r="L113" s="28"/>
      <c r="M113" s="28"/>
      <c r="N113" s="28"/>
      <c r="O113" s="28"/>
      <c r="P113" s="28"/>
      <c r="Q113" s="28"/>
      <c r="R113" s="28"/>
      <c r="S113" s="28"/>
      <c r="T113" s="28"/>
      <c r="U113" s="28"/>
      <c r="V113" s="28"/>
    </row>
    <row r="114" spans="1:22" x14ac:dyDescent="0.25">
      <c r="A114" s="28"/>
      <c r="B114" s="28"/>
      <c r="C114" s="28"/>
      <c r="D114" s="28"/>
      <c r="E114" s="28"/>
      <c r="F114" s="28"/>
      <c r="G114" s="28"/>
      <c r="H114" s="28"/>
      <c r="I114" s="28"/>
      <c r="J114" s="28"/>
      <c r="K114" s="28"/>
      <c r="L114" s="28"/>
      <c r="M114" s="28"/>
      <c r="N114" s="28"/>
      <c r="O114" s="28"/>
      <c r="P114" s="28"/>
      <c r="Q114" s="28"/>
      <c r="R114" s="28"/>
      <c r="S114" s="28"/>
      <c r="T114" s="28"/>
      <c r="U114" s="28"/>
      <c r="V114" s="28"/>
    </row>
    <row r="115" spans="1:22" x14ac:dyDescent="0.25">
      <c r="A115" s="28"/>
      <c r="B115" s="28"/>
      <c r="C115" s="28"/>
      <c r="D115" s="28"/>
      <c r="E115" s="28"/>
      <c r="F115" s="28"/>
      <c r="G115" s="28"/>
      <c r="H115" s="28"/>
      <c r="I115" s="28"/>
      <c r="J115" s="28"/>
      <c r="K115" s="28"/>
      <c r="L115" s="28"/>
      <c r="M115" s="28"/>
      <c r="N115" s="28"/>
      <c r="O115" s="28"/>
      <c r="P115" s="28"/>
      <c r="Q115" s="28"/>
      <c r="R115" s="28"/>
      <c r="S115" s="28"/>
      <c r="T115" s="28"/>
      <c r="U115" s="28"/>
      <c r="V115" s="28"/>
    </row>
    <row r="116" spans="1:22" x14ac:dyDescent="0.25">
      <c r="A116" s="28"/>
      <c r="B116" s="28"/>
      <c r="C116" s="28"/>
      <c r="D116" s="28"/>
      <c r="E116" s="28"/>
      <c r="F116" s="28"/>
      <c r="G116" s="28"/>
      <c r="H116" s="28"/>
      <c r="I116" s="28"/>
      <c r="J116" s="28"/>
      <c r="K116" s="28"/>
      <c r="L116" s="28"/>
      <c r="M116" s="28"/>
      <c r="N116" s="28"/>
      <c r="O116" s="28"/>
      <c r="P116" s="28"/>
      <c r="Q116" s="28"/>
      <c r="R116" s="28"/>
      <c r="S116" s="28"/>
      <c r="T116" s="28"/>
      <c r="U116" s="28"/>
      <c r="V116" s="28"/>
    </row>
    <row r="117" spans="1:22" x14ac:dyDescent="0.25">
      <c r="A117" s="28"/>
      <c r="B117" s="28"/>
      <c r="C117" s="28"/>
      <c r="D117" s="28"/>
      <c r="E117" s="28"/>
      <c r="F117" s="28"/>
      <c r="G117" s="28"/>
      <c r="H117" s="28"/>
      <c r="I117" s="28"/>
      <c r="J117" s="28"/>
      <c r="K117" s="28"/>
      <c r="L117" s="28"/>
      <c r="M117" s="28"/>
      <c r="N117" s="28"/>
      <c r="O117" s="28"/>
      <c r="P117" s="28"/>
      <c r="Q117" s="28"/>
      <c r="R117" s="28"/>
      <c r="S117" s="28"/>
      <c r="T117" s="28"/>
      <c r="U117" s="28"/>
      <c r="V117" s="28"/>
    </row>
    <row r="118" spans="1:22" x14ac:dyDescent="0.25">
      <c r="A118" s="28"/>
      <c r="B118" s="28"/>
      <c r="C118" s="28"/>
      <c r="D118" s="28"/>
      <c r="E118" s="28"/>
      <c r="F118" s="28"/>
      <c r="G118" s="28"/>
      <c r="H118" s="28"/>
      <c r="I118" s="28"/>
      <c r="J118" s="28"/>
      <c r="K118" s="28"/>
      <c r="L118" s="28"/>
      <c r="M118" s="28"/>
      <c r="N118" s="28"/>
      <c r="O118" s="28"/>
      <c r="P118" s="28"/>
      <c r="Q118" s="28"/>
      <c r="R118" s="28"/>
      <c r="S118" s="28"/>
      <c r="T118" s="28"/>
      <c r="U118" s="28"/>
      <c r="V118" s="28"/>
    </row>
    <row r="119" spans="1:22" x14ac:dyDescent="0.25">
      <c r="A119" s="28"/>
      <c r="B119" s="28"/>
      <c r="C119" s="28"/>
      <c r="D119" s="28"/>
      <c r="E119" s="28"/>
      <c r="F119" s="28"/>
      <c r="G119" s="28"/>
      <c r="H119" s="28"/>
      <c r="I119" s="28"/>
      <c r="J119" s="28"/>
      <c r="K119" s="28"/>
      <c r="L119" s="28"/>
      <c r="M119" s="28"/>
      <c r="N119" s="28"/>
      <c r="O119" s="28"/>
      <c r="P119" s="28"/>
      <c r="Q119" s="28"/>
      <c r="R119" s="28"/>
      <c r="S119" s="28"/>
      <c r="T119" s="28"/>
      <c r="U119" s="28"/>
      <c r="V119" s="28"/>
    </row>
    <row r="120" spans="1:22" x14ac:dyDescent="0.25">
      <c r="A120" s="28"/>
      <c r="B120" s="28"/>
      <c r="C120" s="28"/>
      <c r="D120" s="28"/>
      <c r="E120" s="28"/>
      <c r="F120" s="28"/>
      <c r="G120" s="28"/>
      <c r="H120" s="28"/>
      <c r="I120" s="28"/>
      <c r="J120" s="28"/>
      <c r="K120" s="28"/>
      <c r="L120" s="28"/>
      <c r="M120" s="28"/>
      <c r="N120" s="28"/>
      <c r="O120" s="28"/>
      <c r="P120" s="28"/>
      <c r="Q120" s="28"/>
      <c r="R120" s="28"/>
      <c r="S120" s="28"/>
      <c r="T120" s="28"/>
      <c r="U120" s="28"/>
      <c r="V120" s="28"/>
    </row>
    <row r="121" spans="1:22" x14ac:dyDescent="0.25">
      <c r="A121" s="28"/>
      <c r="B121" s="28"/>
      <c r="C121" s="28"/>
      <c r="D121" s="28"/>
      <c r="E121" s="28"/>
      <c r="F121" s="28"/>
      <c r="G121" s="28"/>
      <c r="H121" s="28"/>
      <c r="I121" s="28"/>
      <c r="J121" s="28"/>
      <c r="K121" s="28"/>
      <c r="L121" s="28"/>
      <c r="M121" s="28"/>
      <c r="N121" s="28"/>
      <c r="O121" s="28"/>
      <c r="P121" s="28"/>
      <c r="Q121" s="28"/>
      <c r="R121" s="28"/>
      <c r="S121" s="28"/>
      <c r="T121" s="28"/>
      <c r="U121" s="28"/>
      <c r="V121" s="28"/>
    </row>
    <row r="122" spans="1:22" x14ac:dyDescent="0.25">
      <c r="A122" s="28"/>
      <c r="B122" s="28"/>
      <c r="C122" s="28"/>
      <c r="D122" s="28"/>
      <c r="E122" s="28"/>
      <c r="F122" s="28"/>
      <c r="G122" s="28"/>
      <c r="H122" s="28"/>
      <c r="I122" s="28"/>
      <c r="J122" s="28"/>
      <c r="K122" s="28"/>
      <c r="L122" s="28"/>
      <c r="M122" s="28"/>
      <c r="N122" s="28"/>
      <c r="O122" s="28"/>
      <c r="P122" s="28"/>
      <c r="Q122" s="28"/>
      <c r="R122" s="28"/>
      <c r="S122" s="28"/>
      <c r="T122" s="28"/>
      <c r="U122" s="28"/>
      <c r="V122" s="28"/>
    </row>
    <row r="123" spans="1:22" x14ac:dyDescent="0.25">
      <c r="A123" s="28"/>
      <c r="B123" s="28"/>
      <c r="C123" s="28"/>
      <c r="D123" s="28"/>
      <c r="E123" s="28"/>
      <c r="F123" s="28"/>
      <c r="G123" s="28"/>
      <c r="H123" s="28"/>
      <c r="I123" s="28"/>
      <c r="J123" s="28"/>
      <c r="K123" s="28"/>
      <c r="L123" s="28"/>
      <c r="M123" s="28"/>
      <c r="N123" s="28"/>
      <c r="O123" s="28"/>
      <c r="P123" s="28"/>
      <c r="Q123" s="28"/>
      <c r="R123" s="28"/>
      <c r="S123" s="28"/>
      <c r="T123" s="28"/>
      <c r="U123" s="28"/>
      <c r="V123" s="28"/>
    </row>
    <row r="124" spans="1:22" x14ac:dyDescent="0.25">
      <c r="A124" s="28"/>
      <c r="B124" s="28"/>
      <c r="C124" s="28"/>
      <c r="D124" s="28"/>
      <c r="E124" s="28"/>
      <c r="F124" s="28"/>
      <c r="G124" s="28"/>
      <c r="H124" s="28"/>
      <c r="I124" s="28"/>
      <c r="J124" s="28"/>
      <c r="K124" s="28"/>
      <c r="L124" s="28"/>
      <c r="M124" s="28"/>
      <c r="N124" s="28"/>
      <c r="O124" s="28"/>
      <c r="P124" s="28"/>
      <c r="Q124" s="28"/>
      <c r="R124" s="28"/>
      <c r="S124" s="28"/>
      <c r="T124" s="28"/>
      <c r="U124" s="28"/>
      <c r="V124" s="28"/>
    </row>
    <row r="125" spans="1:22" x14ac:dyDescent="0.25">
      <c r="A125" s="28"/>
      <c r="B125" s="28"/>
      <c r="C125" s="28"/>
      <c r="D125" s="28"/>
      <c r="E125" s="28"/>
      <c r="F125" s="28"/>
      <c r="G125" s="28"/>
      <c r="H125" s="28"/>
      <c r="I125" s="28"/>
      <c r="J125" s="28"/>
      <c r="K125" s="28"/>
      <c r="L125" s="28"/>
      <c r="M125" s="28"/>
      <c r="N125" s="28"/>
      <c r="O125" s="28"/>
      <c r="P125" s="28"/>
      <c r="Q125" s="28"/>
      <c r="R125" s="28"/>
      <c r="S125" s="28"/>
      <c r="T125" s="28"/>
      <c r="U125" s="28"/>
      <c r="V125" s="28"/>
    </row>
    <row r="126" spans="1:22" x14ac:dyDescent="0.25">
      <c r="A126" s="28"/>
      <c r="B126" s="28"/>
      <c r="C126" s="28"/>
      <c r="D126" s="28"/>
      <c r="E126" s="28"/>
      <c r="F126" s="28"/>
      <c r="G126" s="28"/>
      <c r="H126" s="28"/>
      <c r="I126" s="28"/>
      <c r="J126" s="28"/>
      <c r="K126" s="28"/>
      <c r="L126" s="28"/>
      <c r="M126" s="28"/>
      <c r="N126" s="28"/>
      <c r="O126" s="28"/>
      <c r="P126" s="28"/>
      <c r="Q126" s="28"/>
      <c r="R126" s="28"/>
      <c r="S126" s="28"/>
      <c r="T126" s="28"/>
      <c r="U126" s="28"/>
      <c r="V126" s="28"/>
    </row>
    <row r="127" spans="1:22" x14ac:dyDescent="0.25">
      <c r="A127" s="28"/>
      <c r="B127" s="28"/>
      <c r="C127" s="28"/>
      <c r="D127" s="28"/>
      <c r="E127" s="28"/>
      <c r="F127" s="28"/>
      <c r="G127" s="28"/>
      <c r="H127" s="28"/>
      <c r="I127" s="28"/>
      <c r="J127" s="28"/>
      <c r="K127" s="28"/>
      <c r="L127" s="28"/>
      <c r="M127" s="28"/>
      <c r="N127" s="28"/>
      <c r="O127" s="28"/>
      <c r="P127" s="28"/>
      <c r="Q127" s="28"/>
      <c r="R127" s="28"/>
      <c r="S127" s="28"/>
      <c r="T127" s="28"/>
      <c r="U127" s="28"/>
      <c r="V127" s="28"/>
    </row>
    <row r="128" spans="1:22" x14ac:dyDescent="0.25">
      <c r="A128" s="28"/>
      <c r="B128" s="28"/>
      <c r="C128" s="28"/>
      <c r="D128" s="28"/>
      <c r="E128" s="28"/>
      <c r="F128" s="28"/>
      <c r="G128" s="28"/>
      <c r="H128" s="28"/>
      <c r="I128" s="28"/>
      <c r="J128" s="28"/>
      <c r="K128" s="28"/>
      <c r="L128" s="28"/>
      <c r="M128" s="28"/>
      <c r="N128" s="28"/>
      <c r="O128" s="28"/>
      <c r="P128" s="28"/>
      <c r="Q128" s="28"/>
      <c r="R128" s="28"/>
      <c r="S128" s="28"/>
      <c r="T128" s="28"/>
      <c r="U128" s="28"/>
      <c r="V128" s="28"/>
    </row>
    <row r="129" spans="1:22" x14ac:dyDescent="0.25">
      <c r="A129" s="28"/>
      <c r="B129" s="28"/>
      <c r="C129" s="28"/>
      <c r="D129" s="28"/>
      <c r="E129" s="28"/>
      <c r="F129" s="28"/>
      <c r="G129" s="28"/>
      <c r="H129" s="28"/>
      <c r="I129" s="28"/>
      <c r="J129" s="28"/>
      <c r="K129" s="28"/>
      <c r="L129" s="28"/>
      <c r="M129" s="28"/>
      <c r="N129" s="28"/>
      <c r="O129" s="28"/>
      <c r="P129" s="28"/>
      <c r="Q129" s="28"/>
      <c r="R129" s="28"/>
      <c r="S129" s="28"/>
      <c r="T129" s="28"/>
      <c r="U129" s="28"/>
      <c r="V129" s="28"/>
    </row>
    <row r="130" spans="1:22" x14ac:dyDescent="0.25">
      <c r="A130" s="28"/>
      <c r="B130" s="28"/>
      <c r="C130" s="28"/>
      <c r="D130" s="28"/>
      <c r="E130" s="28"/>
      <c r="F130" s="28"/>
      <c r="G130" s="28"/>
      <c r="H130" s="28"/>
      <c r="I130" s="28"/>
      <c r="J130" s="28"/>
      <c r="K130" s="28"/>
      <c r="L130" s="28"/>
      <c r="M130" s="28"/>
      <c r="N130" s="28"/>
      <c r="O130" s="28"/>
      <c r="P130" s="28"/>
      <c r="Q130" s="28"/>
      <c r="R130" s="28"/>
      <c r="S130" s="28"/>
      <c r="T130" s="28"/>
      <c r="U130" s="28"/>
      <c r="V130" s="28"/>
    </row>
    <row r="131" spans="1:22" x14ac:dyDescent="0.25">
      <c r="A131" s="28"/>
      <c r="B131" s="28"/>
      <c r="C131" s="28"/>
      <c r="D131" s="28"/>
      <c r="E131" s="28"/>
      <c r="F131" s="28"/>
      <c r="G131" s="28"/>
      <c r="H131" s="28"/>
      <c r="I131" s="28"/>
      <c r="J131" s="28"/>
      <c r="K131" s="28"/>
      <c r="L131" s="28"/>
      <c r="M131" s="28"/>
      <c r="N131" s="28"/>
      <c r="O131" s="28"/>
      <c r="P131" s="28"/>
      <c r="Q131" s="28"/>
      <c r="R131" s="28"/>
      <c r="S131" s="28"/>
      <c r="T131" s="28"/>
      <c r="U131" s="28"/>
      <c r="V131" s="28"/>
    </row>
    <row r="132" spans="1:22" x14ac:dyDescent="0.25">
      <c r="A132" s="28"/>
      <c r="B132" s="28"/>
      <c r="C132" s="28"/>
      <c r="D132" s="28"/>
      <c r="E132" s="28"/>
      <c r="F132" s="28"/>
      <c r="G132" s="28"/>
      <c r="H132" s="28"/>
      <c r="I132" s="28"/>
      <c r="J132" s="28"/>
      <c r="K132" s="28"/>
      <c r="L132" s="28"/>
      <c r="M132" s="28"/>
      <c r="N132" s="28"/>
      <c r="O132" s="28"/>
      <c r="P132" s="28"/>
      <c r="Q132" s="28"/>
      <c r="R132" s="28"/>
      <c r="S132" s="28"/>
      <c r="T132" s="28"/>
      <c r="U132" s="28"/>
      <c r="V132" s="28"/>
    </row>
    <row r="133" spans="1:22" x14ac:dyDescent="0.25">
      <c r="A133" s="28"/>
      <c r="B133" s="28"/>
      <c r="C133" s="28"/>
      <c r="D133" s="28"/>
      <c r="E133" s="28"/>
      <c r="F133" s="28"/>
      <c r="G133" s="28"/>
      <c r="H133" s="28"/>
      <c r="I133" s="28"/>
      <c r="J133" s="28"/>
      <c r="K133" s="28"/>
      <c r="L133" s="28"/>
      <c r="M133" s="28"/>
      <c r="N133" s="28"/>
      <c r="O133" s="28"/>
      <c r="P133" s="28"/>
      <c r="Q133" s="28"/>
      <c r="R133" s="28"/>
      <c r="S133" s="28"/>
      <c r="T133" s="28"/>
      <c r="U133" s="28"/>
      <c r="V133" s="28"/>
    </row>
    <row r="134" spans="1:22" x14ac:dyDescent="0.25">
      <c r="A134" s="28"/>
      <c r="B134" s="28"/>
      <c r="C134" s="28"/>
      <c r="D134" s="28"/>
      <c r="E134" s="28"/>
      <c r="F134" s="28"/>
      <c r="G134" s="28"/>
      <c r="H134" s="28"/>
      <c r="I134" s="28"/>
      <c r="J134" s="28"/>
      <c r="K134" s="28"/>
      <c r="L134" s="28"/>
      <c r="M134" s="28"/>
      <c r="N134" s="28"/>
      <c r="O134" s="28"/>
      <c r="P134" s="28"/>
      <c r="Q134" s="28"/>
      <c r="R134" s="28"/>
      <c r="S134" s="28"/>
      <c r="T134" s="28"/>
      <c r="U134" s="28"/>
      <c r="V134" s="28"/>
    </row>
    <row r="135" spans="1:22" x14ac:dyDescent="0.25">
      <c r="A135" s="28"/>
      <c r="B135" s="28"/>
      <c r="C135" s="28"/>
      <c r="D135" s="28"/>
      <c r="E135" s="28"/>
      <c r="F135" s="28"/>
      <c r="G135" s="28"/>
      <c r="H135" s="28"/>
      <c r="I135" s="28"/>
      <c r="J135" s="28"/>
      <c r="K135" s="28"/>
      <c r="L135" s="28"/>
      <c r="M135" s="28"/>
      <c r="N135" s="28"/>
      <c r="O135" s="28"/>
      <c r="P135" s="28"/>
      <c r="Q135" s="28"/>
      <c r="R135" s="28"/>
      <c r="S135" s="28"/>
      <c r="T135" s="28"/>
      <c r="U135" s="28"/>
      <c r="V135" s="28"/>
    </row>
    <row r="136" spans="1:22" x14ac:dyDescent="0.25">
      <c r="A136" s="28"/>
      <c r="B136" s="28"/>
      <c r="C136" s="28"/>
      <c r="D136" s="28"/>
      <c r="E136" s="28"/>
      <c r="F136" s="28"/>
      <c r="G136" s="28"/>
      <c r="H136" s="28"/>
      <c r="I136" s="28"/>
      <c r="J136" s="28"/>
      <c r="K136" s="28"/>
      <c r="L136" s="28"/>
      <c r="M136" s="28"/>
      <c r="N136" s="28"/>
      <c r="O136" s="28"/>
      <c r="P136" s="28"/>
      <c r="Q136" s="28"/>
      <c r="R136" s="28"/>
      <c r="S136" s="28"/>
      <c r="T136" s="28"/>
      <c r="U136" s="28"/>
      <c r="V136" s="28"/>
    </row>
    <row r="137" spans="1:22" x14ac:dyDescent="0.25">
      <c r="A137" s="28"/>
      <c r="B137" s="28"/>
      <c r="C137" s="28"/>
      <c r="D137" s="28"/>
      <c r="E137" s="28"/>
      <c r="F137" s="28"/>
      <c r="G137" s="28"/>
      <c r="H137" s="28"/>
      <c r="I137" s="28"/>
      <c r="J137" s="28"/>
      <c r="K137" s="28"/>
      <c r="L137" s="28"/>
      <c r="M137" s="28"/>
      <c r="N137" s="28"/>
      <c r="O137" s="28"/>
      <c r="P137" s="28"/>
      <c r="Q137" s="28"/>
      <c r="R137" s="28"/>
      <c r="S137" s="28"/>
      <c r="T137" s="28"/>
      <c r="U137" s="28"/>
      <c r="V137" s="28"/>
    </row>
    <row r="138" spans="1:22" x14ac:dyDescent="0.25">
      <c r="A138" s="28"/>
      <c r="B138" s="28"/>
      <c r="C138" s="28"/>
      <c r="D138" s="28"/>
      <c r="E138" s="28"/>
      <c r="F138" s="28"/>
      <c r="G138" s="28"/>
      <c r="H138" s="28"/>
      <c r="I138" s="28"/>
      <c r="J138" s="28"/>
      <c r="K138" s="28"/>
      <c r="L138" s="28"/>
      <c r="M138" s="28"/>
      <c r="N138" s="28"/>
      <c r="O138" s="28"/>
      <c r="P138" s="28"/>
      <c r="Q138" s="28"/>
      <c r="R138" s="28"/>
      <c r="S138" s="28"/>
      <c r="T138" s="28"/>
      <c r="U138" s="28"/>
      <c r="V138" s="28"/>
    </row>
    <row r="139" spans="1:22" x14ac:dyDescent="0.25">
      <c r="A139" s="28"/>
      <c r="B139" s="28"/>
      <c r="C139" s="28"/>
      <c r="D139" s="28"/>
      <c r="E139" s="28"/>
      <c r="F139" s="28"/>
      <c r="G139" s="28"/>
      <c r="H139" s="28"/>
      <c r="I139" s="28"/>
      <c r="J139" s="28"/>
      <c r="K139" s="28"/>
      <c r="L139" s="28"/>
      <c r="M139" s="28"/>
      <c r="N139" s="28"/>
      <c r="O139" s="28"/>
      <c r="P139" s="28"/>
      <c r="Q139" s="28"/>
      <c r="R139" s="28"/>
      <c r="S139" s="28"/>
      <c r="T139" s="28"/>
      <c r="U139" s="28"/>
      <c r="V139" s="28"/>
    </row>
    <row r="140" spans="1:22" x14ac:dyDescent="0.25">
      <c r="A140" s="28"/>
      <c r="B140" s="28"/>
      <c r="C140" s="28"/>
      <c r="D140" s="28"/>
      <c r="E140" s="28"/>
      <c r="F140" s="28"/>
      <c r="G140" s="28"/>
      <c r="H140" s="28"/>
      <c r="I140" s="28"/>
      <c r="J140" s="28"/>
      <c r="K140" s="28"/>
      <c r="L140" s="28"/>
      <c r="M140" s="28"/>
      <c r="N140" s="28"/>
      <c r="O140" s="28"/>
      <c r="P140" s="28"/>
      <c r="Q140" s="28"/>
      <c r="R140" s="28"/>
      <c r="S140" s="28"/>
      <c r="T140" s="28"/>
      <c r="U140" s="28"/>
      <c r="V140" s="28"/>
    </row>
    <row r="141" spans="1:22" x14ac:dyDescent="0.25">
      <c r="A141" s="28"/>
      <c r="B141" s="28"/>
      <c r="C141" s="28"/>
      <c r="D141" s="28"/>
      <c r="E141" s="28"/>
      <c r="F141" s="28"/>
      <c r="G141" s="28"/>
      <c r="H141" s="28"/>
      <c r="I141" s="28"/>
      <c r="J141" s="28"/>
      <c r="K141" s="28"/>
      <c r="L141" s="28"/>
      <c r="M141" s="28"/>
      <c r="N141" s="28"/>
      <c r="O141" s="28"/>
      <c r="P141" s="28"/>
      <c r="Q141" s="28"/>
      <c r="R141" s="28"/>
      <c r="S141" s="28"/>
      <c r="T141" s="28"/>
      <c r="U141" s="28"/>
      <c r="V141" s="28"/>
    </row>
    <row r="142" spans="1:22" x14ac:dyDescent="0.25">
      <c r="A142" s="28"/>
      <c r="B142" s="28"/>
      <c r="C142" s="28"/>
      <c r="D142" s="28"/>
      <c r="E142" s="28"/>
      <c r="F142" s="28"/>
      <c r="G142" s="28"/>
      <c r="H142" s="28"/>
      <c r="I142" s="28"/>
      <c r="J142" s="28"/>
      <c r="K142" s="28"/>
      <c r="L142" s="28"/>
      <c r="M142" s="28"/>
      <c r="N142" s="28"/>
      <c r="O142" s="28"/>
      <c r="P142" s="28"/>
      <c r="Q142" s="28"/>
      <c r="R142" s="28"/>
      <c r="S142" s="28"/>
      <c r="T142" s="28"/>
      <c r="U142" s="28"/>
      <c r="V142" s="28"/>
    </row>
    <row r="143" spans="1:22" x14ac:dyDescent="0.25">
      <c r="A143" s="28"/>
      <c r="B143" s="28"/>
      <c r="C143" s="28"/>
      <c r="D143" s="28"/>
      <c r="E143" s="28"/>
      <c r="F143" s="28"/>
      <c r="G143" s="28"/>
      <c r="H143" s="28"/>
      <c r="I143" s="28"/>
      <c r="J143" s="28"/>
      <c r="K143" s="28"/>
      <c r="L143" s="28"/>
      <c r="M143" s="28"/>
      <c r="N143" s="28"/>
      <c r="O143" s="28"/>
      <c r="P143" s="28"/>
      <c r="Q143" s="28"/>
      <c r="R143" s="28"/>
      <c r="S143" s="28"/>
      <c r="T143" s="28"/>
      <c r="U143" s="28"/>
      <c r="V143" s="28"/>
    </row>
    <row r="144" spans="1:22" x14ac:dyDescent="0.25">
      <c r="A144" s="28"/>
      <c r="B144" s="28"/>
      <c r="C144" s="28"/>
      <c r="D144" s="28"/>
      <c r="E144" s="28"/>
      <c r="F144" s="28"/>
      <c r="G144" s="28"/>
      <c r="H144" s="28"/>
      <c r="I144" s="28"/>
      <c r="J144" s="28"/>
      <c r="K144" s="28"/>
      <c r="L144" s="28"/>
      <c r="M144" s="28"/>
      <c r="N144" s="28"/>
      <c r="O144" s="28"/>
      <c r="P144" s="28"/>
      <c r="Q144" s="28"/>
      <c r="R144" s="28"/>
      <c r="S144" s="28"/>
      <c r="T144" s="28"/>
      <c r="U144" s="28"/>
      <c r="V144" s="28"/>
    </row>
    <row r="145" spans="1:22" x14ac:dyDescent="0.25">
      <c r="A145" s="28"/>
      <c r="B145" s="28"/>
      <c r="C145" s="28"/>
      <c r="D145" s="28"/>
      <c r="E145" s="28"/>
      <c r="F145" s="28"/>
      <c r="G145" s="28"/>
      <c r="H145" s="28"/>
      <c r="I145" s="28"/>
      <c r="J145" s="28"/>
      <c r="K145" s="28"/>
      <c r="L145" s="28"/>
      <c r="M145" s="28"/>
      <c r="N145" s="28"/>
      <c r="O145" s="28"/>
      <c r="P145" s="28"/>
      <c r="Q145" s="28"/>
      <c r="R145" s="28"/>
      <c r="S145" s="28"/>
      <c r="T145" s="28"/>
      <c r="U145" s="28"/>
      <c r="V145" s="28"/>
    </row>
    <row r="146" spans="1:22" x14ac:dyDescent="0.25">
      <c r="A146" s="28"/>
      <c r="B146" s="28"/>
      <c r="C146" s="28"/>
      <c r="D146" s="28"/>
      <c r="E146" s="28"/>
      <c r="F146" s="28"/>
      <c r="G146" s="28"/>
      <c r="H146" s="28"/>
      <c r="I146" s="28"/>
      <c r="J146" s="28"/>
      <c r="K146" s="28"/>
      <c r="L146" s="28"/>
      <c r="M146" s="28"/>
      <c r="N146" s="28"/>
      <c r="O146" s="28"/>
      <c r="P146" s="28"/>
      <c r="Q146" s="28"/>
      <c r="R146" s="28"/>
      <c r="S146" s="28"/>
      <c r="T146" s="28"/>
      <c r="U146" s="28"/>
      <c r="V146" s="28"/>
    </row>
    <row r="147" spans="1:22" x14ac:dyDescent="0.25">
      <c r="A147" s="28"/>
      <c r="B147" s="28"/>
      <c r="C147" s="28"/>
      <c r="D147" s="28"/>
      <c r="E147" s="28"/>
      <c r="F147" s="28"/>
      <c r="G147" s="28"/>
      <c r="H147" s="28"/>
      <c r="I147" s="28"/>
      <c r="J147" s="28"/>
      <c r="K147" s="28"/>
      <c r="L147" s="28"/>
      <c r="M147" s="28"/>
      <c r="N147" s="28"/>
      <c r="O147" s="28"/>
      <c r="P147" s="28"/>
      <c r="Q147" s="28"/>
      <c r="R147" s="28"/>
      <c r="S147" s="28"/>
      <c r="T147" s="28"/>
      <c r="U147" s="28"/>
      <c r="V147" s="28"/>
    </row>
    <row r="148" spans="1:22" x14ac:dyDescent="0.25">
      <c r="A148" s="28"/>
      <c r="B148" s="28"/>
      <c r="C148" s="28"/>
      <c r="D148" s="28"/>
      <c r="E148" s="28"/>
      <c r="F148" s="28"/>
      <c r="G148" s="28"/>
      <c r="H148" s="28"/>
      <c r="I148" s="28"/>
      <c r="J148" s="28"/>
      <c r="K148" s="28"/>
      <c r="L148" s="28"/>
      <c r="M148" s="28"/>
      <c r="N148" s="28"/>
      <c r="O148" s="28"/>
      <c r="P148" s="28"/>
      <c r="Q148" s="28"/>
      <c r="R148" s="28"/>
      <c r="S148" s="28"/>
      <c r="T148" s="28"/>
      <c r="U148" s="28"/>
      <c r="V148" s="28"/>
    </row>
    <row r="149" spans="1:22" x14ac:dyDescent="0.25">
      <c r="A149" s="28"/>
      <c r="B149" s="28"/>
      <c r="C149" s="28"/>
      <c r="D149" s="28"/>
      <c r="E149" s="28"/>
      <c r="F149" s="28"/>
      <c r="G149" s="28"/>
      <c r="H149" s="28"/>
      <c r="I149" s="28"/>
      <c r="J149" s="28"/>
      <c r="K149" s="28"/>
      <c r="L149" s="28"/>
      <c r="M149" s="28"/>
      <c r="N149" s="28"/>
      <c r="O149" s="28"/>
      <c r="P149" s="28"/>
      <c r="Q149" s="28"/>
      <c r="R149" s="28"/>
      <c r="S149" s="28"/>
      <c r="T149" s="28"/>
      <c r="U149" s="28"/>
      <c r="V149" s="28"/>
    </row>
    <row r="150" spans="1:22" x14ac:dyDescent="0.25">
      <c r="A150" s="28"/>
      <c r="B150" s="28"/>
      <c r="C150" s="28"/>
      <c r="D150" s="28"/>
      <c r="E150" s="28"/>
      <c r="F150" s="28"/>
      <c r="G150" s="28"/>
      <c r="H150" s="28"/>
      <c r="I150" s="28"/>
      <c r="J150" s="28"/>
      <c r="K150" s="28"/>
      <c r="L150" s="28"/>
      <c r="M150" s="28"/>
      <c r="N150" s="28"/>
      <c r="O150" s="28"/>
      <c r="P150" s="28"/>
      <c r="Q150" s="28"/>
      <c r="R150" s="28"/>
      <c r="S150" s="28"/>
      <c r="T150" s="28"/>
      <c r="U150" s="28"/>
      <c r="V150" s="28"/>
    </row>
    <row r="151" spans="1:22" x14ac:dyDescent="0.25">
      <c r="A151" s="28"/>
      <c r="B151" s="28"/>
      <c r="C151" s="28"/>
      <c r="D151" s="28"/>
      <c r="E151" s="28"/>
      <c r="F151" s="28"/>
      <c r="G151" s="28"/>
      <c r="H151" s="28"/>
      <c r="I151" s="28"/>
      <c r="J151" s="28"/>
      <c r="K151" s="28"/>
      <c r="L151" s="28"/>
      <c r="M151" s="28"/>
      <c r="N151" s="28"/>
      <c r="O151" s="28"/>
      <c r="P151" s="28"/>
      <c r="Q151" s="28"/>
      <c r="R151" s="28"/>
      <c r="S151" s="28"/>
      <c r="T151" s="28"/>
      <c r="U151" s="28"/>
      <c r="V151" s="28"/>
    </row>
    <row r="152" spans="1:22" x14ac:dyDescent="0.25">
      <c r="A152" s="28"/>
      <c r="B152" s="28"/>
      <c r="C152" s="28"/>
      <c r="D152" s="28"/>
      <c r="E152" s="28"/>
      <c r="F152" s="28"/>
      <c r="G152" s="28"/>
      <c r="H152" s="28"/>
      <c r="I152" s="28"/>
      <c r="J152" s="28"/>
      <c r="K152" s="28"/>
      <c r="L152" s="28"/>
      <c r="M152" s="28"/>
      <c r="N152" s="28"/>
      <c r="O152" s="28"/>
      <c r="P152" s="28"/>
      <c r="Q152" s="28"/>
      <c r="R152" s="28"/>
      <c r="S152" s="28"/>
      <c r="T152" s="28"/>
      <c r="U152" s="28"/>
      <c r="V152" s="28"/>
    </row>
    <row r="153" spans="1:22" x14ac:dyDescent="0.25">
      <c r="A153" s="28"/>
      <c r="B153" s="28"/>
      <c r="C153" s="28"/>
      <c r="D153" s="28"/>
      <c r="E153" s="28"/>
      <c r="F153" s="28"/>
      <c r="G153" s="28"/>
      <c r="H153" s="28"/>
      <c r="I153" s="28"/>
      <c r="J153" s="28"/>
      <c r="K153" s="28"/>
      <c r="L153" s="28"/>
      <c r="M153" s="28"/>
      <c r="N153" s="28"/>
      <c r="O153" s="28"/>
      <c r="P153" s="28"/>
      <c r="Q153" s="28"/>
      <c r="R153" s="28"/>
      <c r="S153" s="28"/>
      <c r="T153" s="28"/>
      <c r="U153" s="28"/>
      <c r="V153" s="28"/>
    </row>
    <row r="154" spans="1:22" x14ac:dyDescent="0.25">
      <c r="A154" s="28"/>
      <c r="B154" s="28"/>
      <c r="C154" s="28"/>
      <c r="D154" s="28"/>
      <c r="E154" s="28"/>
      <c r="F154" s="28"/>
      <c r="G154" s="28"/>
      <c r="H154" s="28"/>
      <c r="I154" s="28"/>
      <c r="J154" s="28"/>
      <c r="K154" s="28"/>
      <c r="L154" s="28"/>
      <c r="M154" s="28"/>
      <c r="N154" s="28"/>
      <c r="O154" s="28"/>
      <c r="P154" s="28"/>
      <c r="Q154" s="28"/>
      <c r="R154" s="28"/>
      <c r="S154" s="28"/>
      <c r="T154" s="28"/>
      <c r="U154" s="28"/>
      <c r="V154" s="28"/>
    </row>
    <row r="155" spans="1:22" x14ac:dyDescent="0.25">
      <c r="A155" s="28"/>
      <c r="B155" s="28"/>
      <c r="C155" s="28"/>
      <c r="D155" s="28"/>
      <c r="E155" s="28"/>
      <c r="F155" s="28"/>
      <c r="G155" s="28"/>
      <c r="H155" s="28"/>
      <c r="I155" s="28"/>
      <c r="J155" s="28"/>
      <c r="K155" s="28"/>
      <c r="L155" s="28"/>
      <c r="M155" s="28"/>
      <c r="N155" s="28"/>
      <c r="O155" s="28"/>
      <c r="P155" s="28"/>
      <c r="Q155" s="28"/>
      <c r="R155" s="28"/>
      <c r="S155" s="28"/>
      <c r="T155" s="28"/>
      <c r="U155" s="28"/>
      <c r="V155" s="28"/>
    </row>
    <row r="156" spans="1:22" x14ac:dyDescent="0.25">
      <c r="A156" s="28"/>
      <c r="B156" s="28"/>
      <c r="C156" s="28"/>
      <c r="D156" s="28"/>
      <c r="E156" s="28"/>
      <c r="F156" s="28"/>
      <c r="G156" s="28"/>
      <c r="H156" s="28"/>
      <c r="I156" s="28"/>
      <c r="J156" s="28"/>
      <c r="K156" s="28"/>
      <c r="L156" s="28"/>
      <c r="M156" s="28"/>
      <c r="N156" s="28"/>
      <c r="O156" s="28"/>
      <c r="P156" s="28"/>
      <c r="Q156" s="28"/>
      <c r="R156" s="28"/>
      <c r="S156" s="28"/>
      <c r="T156" s="28"/>
      <c r="U156" s="28"/>
      <c r="V156" s="28"/>
    </row>
    <row r="157" spans="1:22" x14ac:dyDescent="0.25">
      <c r="A157" s="28"/>
      <c r="B157" s="28"/>
      <c r="C157" s="28"/>
      <c r="D157" s="28"/>
      <c r="E157" s="28"/>
      <c r="F157" s="28"/>
      <c r="G157" s="28"/>
      <c r="H157" s="28"/>
      <c r="I157" s="28"/>
      <c r="J157" s="28"/>
      <c r="K157" s="28"/>
      <c r="L157" s="28"/>
      <c r="M157" s="28"/>
      <c r="N157" s="28"/>
      <c r="O157" s="28"/>
      <c r="P157" s="28"/>
      <c r="Q157" s="28"/>
      <c r="R157" s="28"/>
      <c r="S157" s="28"/>
      <c r="T157" s="28"/>
      <c r="U157" s="28"/>
      <c r="V157" s="28"/>
    </row>
    <row r="158" spans="1:22" x14ac:dyDescent="0.25">
      <c r="A158" s="28"/>
      <c r="B158" s="28"/>
      <c r="C158" s="28"/>
      <c r="D158" s="28"/>
      <c r="E158" s="28"/>
      <c r="F158" s="28"/>
      <c r="G158" s="28"/>
      <c r="H158" s="28"/>
      <c r="I158" s="28"/>
      <c r="J158" s="28"/>
      <c r="K158" s="28"/>
      <c r="L158" s="28"/>
      <c r="M158" s="28"/>
      <c r="N158" s="28"/>
      <c r="O158" s="28"/>
      <c r="P158" s="28"/>
      <c r="Q158" s="28"/>
      <c r="R158" s="28"/>
      <c r="S158" s="28"/>
      <c r="T158" s="28"/>
      <c r="U158" s="28"/>
      <c r="V158" s="28"/>
    </row>
    <row r="159" spans="1:22" x14ac:dyDescent="0.25">
      <c r="A159" s="28"/>
      <c r="B159" s="28"/>
      <c r="C159" s="28"/>
      <c r="D159" s="28"/>
      <c r="E159" s="28"/>
      <c r="F159" s="28"/>
      <c r="G159" s="28"/>
      <c r="H159" s="28"/>
      <c r="I159" s="28"/>
      <c r="J159" s="28"/>
      <c r="K159" s="28"/>
      <c r="L159" s="28"/>
      <c r="M159" s="28"/>
      <c r="N159" s="28"/>
      <c r="O159" s="28"/>
      <c r="P159" s="28"/>
      <c r="Q159" s="28"/>
      <c r="R159" s="28"/>
      <c r="S159" s="28"/>
      <c r="T159" s="28"/>
      <c r="U159" s="28"/>
      <c r="V159" s="28"/>
    </row>
    <row r="160" spans="1:22" x14ac:dyDescent="0.25">
      <c r="A160" s="28"/>
      <c r="B160" s="28"/>
      <c r="C160" s="28"/>
      <c r="D160" s="28"/>
      <c r="E160" s="28"/>
      <c r="F160" s="28"/>
      <c r="G160" s="28"/>
      <c r="H160" s="28"/>
      <c r="I160" s="28"/>
      <c r="J160" s="28"/>
      <c r="K160" s="28"/>
      <c r="L160" s="28"/>
      <c r="M160" s="28"/>
      <c r="N160" s="28"/>
      <c r="O160" s="28"/>
      <c r="P160" s="28"/>
      <c r="Q160" s="28"/>
      <c r="R160" s="28"/>
      <c r="S160" s="28"/>
      <c r="T160" s="28"/>
      <c r="U160" s="28"/>
      <c r="V160" s="28"/>
    </row>
    <row r="161" spans="1:22" x14ac:dyDescent="0.25">
      <c r="A161" s="28"/>
      <c r="B161" s="28"/>
      <c r="C161" s="28"/>
      <c r="D161" s="28"/>
      <c r="E161" s="28"/>
      <c r="F161" s="28"/>
      <c r="G161" s="28"/>
      <c r="H161" s="28"/>
      <c r="I161" s="28"/>
      <c r="J161" s="28"/>
      <c r="K161" s="28"/>
      <c r="L161" s="28"/>
      <c r="M161" s="28"/>
      <c r="N161" s="28"/>
      <c r="O161" s="28"/>
      <c r="P161" s="28"/>
      <c r="Q161" s="28"/>
      <c r="R161" s="28"/>
      <c r="S161" s="28"/>
      <c r="T161" s="28"/>
      <c r="U161" s="28"/>
      <c r="V161" s="28"/>
    </row>
    <row r="162" spans="1:22" x14ac:dyDescent="0.25">
      <c r="A162" s="28"/>
      <c r="B162" s="28"/>
      <c r="C162" s="28"/>
      <c r="D162" s="28"/>
      <c r="E162" s="28"/>
      <c r="F162" s="28"/>
      <c r="G162" s="28"/>
      <c r="H162" s="28"/>
      <c r="I162" s="28"/>
      <c r="J162" s="28"/>
      <c r="K162" s="28"/>
      <c r="L162" s="28"/>
      <c r="M162" s="28"/>
      <c r="N162" s="28"/>
      <c r="O162" s="28"/>
      <c r="P162" s="28"/>
      <c r="Q162" s="28"/>
      <c r="R162" s="28"/>
      <c r="S162" s="28"/>
      <c r="T162" s="28"/>
      <c r="U162" s="28"/>
      <c r="V162" s="28"/>
    </row>
    <row r="163" spans="1:22" x14ac:dyDescent="0.25">
      <c r="A163" s="28"/>
      <c r="B163" s="28"/>
      <c r="C163" s="28"/>
      <c r="D163" s="28"/>
      <c r="E163" s="28"/>
      <c r="F163" s="28"/>
      <c r="G163" s="28"/>
      <c r="H163" s="28"/>
      <c r="I163" s="28"/>
      <c r="J163" s="28"/>
      <c r="K163" s="28"/>
      <c r="L163" s="28"/>
      <c r="M163" s="28"/>
      <c r="N163" s="28"/>
      <c r="O163" s="28"/>
      <c r="P163" s="28"/>
      <c r="Q163" s="28"/>
      <c r="R163" s="28"/>
      <c r="S163" s="28"/>
      <c r="T163" s="28"/>
      <c r="U163" s="28"/>
      <c r="V163" s="28"/>
    </row>
    <row r="164" spans="1:22" x14ac:dyDescent="0.25">
      <c r="A164" s="28"/>
      <c r="B164" s="28"/>
      <c r="C164" s="28"/>
      <c r="D164" s="28"/>
      <c r="E164" s="28"/>
      <c r="F164" s="28"/>
      <c r="G164" s="28"/>
      <c r="H164" s="28"/>
      <c r="I164" s="28"/>
      <c r="J164" s="28"/>
      <c r="K164" s="28"/>
      <c r="L164" s="28"/>
      <c r="M164" s="28"/>
      <c r="N164" s="28"/>
      <c r="O164" s="28"/>
      <c r="P164" s="28"/>
      <c r="Q164" s="28"/>
      <c r="R164" s="28"/>
      <c r="S164" s="28"/>
      <c r="T164" s="28"/>
      <c r="U164" s="28"/>
      <c r="V164" s="28"/>
    </row>
    <row r="165" spans="1:22" x14ac:dyDescent="0.25">
      <c r="A165" s="28"/>
      <c r="B165" s="28"/>
      <c r="C165" s="28"/>
      <c r="D165" s="28"/>
      <c r="E165" s="28"/>
      <c r="F165" s="28"/>
      <c r="G165" s="28"/>
      <c r="H165" s="28"/>
      <c r="I165" s="28"/>
      <c r="J165" s="28"/>
      <c r="K165" s="28"/>
      <c r="L165" s="28"/>
      <c r="M165" s="28"/>
      <c r="N165" s="28"/>
      <c r="O165" s="28"/>
      <c r="P165" s="28"/>
      <c r="Q165" s="28"/>
      <c r="R165" s="28"/>
      <c r="S165" s="28"/>
      <c r="T165" s="28"/>
      <c r="U165" s="28"/>
      <c r="V165" s="28"/>
    </row>
    <row r="166" spans="1:22" x14ac:dyDescent="0.25">
      <c r="A166" s="28"/>
      <c r="B166" s="28"/>
      <c r="C166" s="28"/>
      <c r="D166" s="28"/>
      <c r="E166" s="28"/>
      <c r="F166" s="28"/>
      <c r="G166" s="28"/>
      <c r="H166" s="28"/>
      <c r="I166" s="28"/>
      <c r="J166" s="28"/>
      <c r="K166" s="28"/>
      <c r="L166" s="28"/>
      <c r="M166" s="28"/>
      <c r="N166" s="28"/>
      <c r="O166" s="28"/>
      <c r="P166" s="28"/>
      <c r="Q166" s="28"/>
      <c r="R166" s="28"/>
      <c r="S166" s="28"/>
      <c r="T166" s="28"/>
      <c r="U166" s="28"/>
      <c r="V166" s="28"/>
    </row>
    <row r="167" spans="1:22" x14ac:dyDescent="0.25">
      <c r="A167" s="28"/>
      <c r="B167" s="28"/>
      <c r="C167" s="28"/>
      <c r="D167" s="28"/>
      <c r="E167" s="28"/>
      <c r="F167" s="28"/>
      <c r="G167" s="28"/>
      <c r="H167" s="28"/>
      <c r="I167" s="28"/>
      <c r="J167" s="28"/>
      <c r="K167" s="28"/>
      <c r="L167" s="28"/>
      <c r="M167" s="28"/>
      <c r="N167" s="28"/>
      <c r="O167" s="28"/>
      <c r="P167" s="28"/>
      <c r="Q167" s="28"/>
      <c r="R167" s="28"/>
      <c r="S167" s="28"/>
      <c r="T167" s="28"/>
      <c r="U167" s="28"/>
      <c r="V167" s="28"/>
    </row>
    <row r="168" spans="1:22" x14ac:dyDescent="0.25">
      <c r="A168" s="28"/>
      <c r="B168" s="28"/>
      <c r="C168" s="28"/>
      <c r="D168" s="28"/>
      <c r="E168" s="28"/>
      <c r="F168" s="28"/>
      <c r="G168" s="28"/>
      <c r="H168" s="28"/>
      <c r="I168" s="28"/>
      <c r="J168" s="28"/>
      <c r="K168" s="28"/>
      <c r="L168" s="28"/>
      <c r="M168" s="28"/>
      <c r="N168" s="28"/>
      <c r="O168" s="28"/>
      <c r="P168" s="28"/>
      <c r="Q168" s="28"/>
      <c r="R168" s="28"/>
      <c r="S168" s="28"/>
      <c r="T168" s="28"/>
      <c r="U168" s="28"/>
      <c r="V168" s="28"/>
    </row>
    <row r="169" spans="1:22" x14ac:dyDescent="0.25">
      <c r="A169" s="28"/>
      <c r="B169" s="28"/>
      <c r="C169" s="28"/>
      <c r="D169" s="28"/>
      <c r="E169" s="28"/>
      <c r="F169" s="28"/>
      <c r="G169" s="28"/>
      <c r="H169" s="28"/>
      <c r="I169" s="28"/>
      <c r="J169" s="28"/>
      <c r="K169" s="28"/>
      <c r="L169" s="28"/>
      <c r="M169" s="28"/>
      <c r="N169" s="28"/>
      <c r="O169" s="28"/>
      <c r="P169" s="28"/>
      <c r="Q169" s="28"/>
      <c r="R169" s="28"/>
      <c r="S169" s="28"/>
      <c r="T169" s="28"/>
      <c r="U169" s="28"/>
      <c r="V169" s="28"/>
    </row>
    <row r="170" spans="1:22" x14ac:dyDescent="0.25">
      <c r="A170" s="28"/>
      <c r="B170" s="28"/>
      <c r="C170" s="28"/>
      <c r="D170" s="28"/>
      <c r="E170" s="28"/>
      <c r="F170" s="28"/>
      <c r="G170" s="28"/>
      <c r="H170" s="28"/>
      <c r="I170" s="28"/>
      <c r="J170" s="28"/>
      <c r="K170" s="28"/>
      <c r="L170" s="28"/>
      <c r="M170" s="28"/>
      <c r="N170" s="28"/>
      <c r="O170" s="28"/>
      <c r="P170" s="28"/>
      <c r="Q170" s="28"/>
      <c r="R170" s="28"/>
      <c r="S170" s="28"/>
      <c r="T170" s="28"/>
      <c r="U170" s="28"/>
      <c r="V170" s="28"/>
    </row>
    <row r="171" spans="1:22" x14ac:dyDescent="0.25">
      <c r="A171" s="28"/>
      <c r="B171" s="28"/>
      <c r="C171" s="28"/>
      <c r="D171" s="28"/>
      <c r="E171" s="28"/>
      <c r="F171" s="28"/>
      <c r="G171" s="28"/>
      <c r="H171" s="28"/>
      <c r="I171" s="28"/>
      <c r="J171" s="28"/>
      <c r="K171" s="28"/>
      <c r="L171" s="28"/>
      <c r="M171" s="28"/>
      <c r="N171" s="28"/>
      <c r="O171" s="28"/>
      <c r="P171" s="28"/>
      <c r="Q171" s="28"/>
      <c r="R171" s="28"/>
      <c r="S171" s="28"/>
      <c r="T171" s="28"/>
      <c r="U171" s="28"/>
      <c r="V171" s="28"/>
    </row>
    <row r="172" spans="1:22" x14ac:dyDescent="0.25">
      <c r="A172" s="28"/>
      <c r="B172" s="28"/>
      <c r="C172" s="28"/>
      <c r="D172" s="28"/>
      <c r="E172" s="28"/>
      <c r="F172" s="28"/>
      <c r="G172" s="28"/>
      <c r="H172" s="28"/>
      <c r="I172" s="28"/>
      <c r="J172" s="28"/>
      <c r="K172" s="28"/>
      <c r="L172" s="28"/>
      <c r="M172" s="28"/>
      <c r="N172" s="28"/>
      <c r="O172" s="28"/>
      <c r="P172" s="28"/>
      <c r="Q172" s="28"/>
      <c r="R172" s="28"/>
      <c r="S172" s="28"/>
      <c r="T172" s="28"/>
      <c r="U172" s="28"/>
      <c r="V172" s="28"/>
    </row>
    <row r="173" spans="1:22" x14ac:dyDescent="0.25">
      <c r="A173" s="28"/>
      <c r="B173" s="28"/>
      <c r="C173" s="28"/>
      <c r="D173" s="28"/>
      <c r="E173" s="28"/>
      <c r="F173" s="28"/>
      <c r="G173" s="28"/>
      <c r="H173" s="28"/>
      <c r="I173" s="28"/>
      <c r="J173" s="28"/>
      <c r="K173" s="28"/>
      <c r="L173" s="28"/>
      <c r="M173" s="28"/>
      <c r="N173" s="28"/>
      <c r="O173" s="28"/>
      <c r="P173" s="28"/>
      <c r="Q173" s="28"/>
      <c r="R173" s="28"/>
      <c r="S173" s="28"/>
      <c r="T173" s="28"/>
      <c r="U173" s="28"/>
      <c r="V173" s="28"/>
    </row>
    <row r="174" spans="1:22" x14ac:dyDescent="0.25">
      <c r="A174" s="28"/>
      <c r="B174" s="28"/>
      <c r="C174" s="28"/>
      <c r="D174" s="28"/>
      <c r="E174" s="28"/>
      <c r="F174" s="28"/>
      <c r="G174" s="28"/>
      <c r="H174" s="28"/>
      <c r="I174" s="28"/>
      <c r="J174" s="28"/>
      <c r="K174" s="28"/>
      <c r="L174" s="28"/>
      <c r="M174" s="28"/>
      <c r="N174" s="28"/>
      <c r="O174" s="28"/>
      <c r="P174" s="28"/>
      <c r="Q174" s="28"/>
      <c r="R174" s="28"/>
      <c r="S174" s="28"/>
      <c r="T174" s="28"/>
      <c r="U174" s="28"/>
      <c r="V174" s="28"/>
    </row>
    <row r="175" spans="1:22" x14ac:dyDescent="0.25">
      <c r="A175" s="28"/>
      <c r="B175" s="28"/>
      <c r="C175" s="28"/>
      <c r="D175" s="28"/>
      <c r="E175" s="28"/>
      <c r="F175" s="28"/>
      <c r="G175" s="28"/>
      <c r="H175" s="28"/>
      <c r="I175" s="28"/>
      <c r="J175" s="28"/>
      <c r="K175" s="28"/>
      <c r="L175" s="28"/>
      <c r="M175" s="28"/>
      <c r="N175" s="28"/>
      <c r="O175" s="28"/>
      <c r="P175" s="28"/>
      <c r="Q175" s="28"/>
      <c r="R175" s="28"/>
      <c r="S175" s="28"/>
      <c r="T175" s="28"/>
      <c r="U175" s="28"/>
      <c r="V175" s="28"/>
    </row>
    <row r="176" spans="1:22" x14ac:dyDescent="0.25">
      <c r="A176" s="28"/>
      <c r="B176" s="28"/>
      <c r="C176" s="28"/>
      <c r="D176" s="28"/>
      <c r="E176" s="28"/>
      <c r="F176" s="28"/>
      <c r="G176" s="28"/>
      <c r="H176" s="28"/>
      <c r="I176" s="28"/>
      <c r="J176" s="28"/>
      <c r="K176" s="28"/>
      <c r="L176" s="28"/>
      <c r="M176" s="28"/>
      <c r="N176" s="28"/>
      <c r="O176" s="28"/>
      <c r="P176" s="28"/>
      <c r="Q176" s="28"/>
      <c r="R176" s="28"/>
      <c r="S176" s="28"/>
      <c r="T176" s="28"/>
      <c r="U176" s="28"/>
      <c r="V176" s="28"/>
    </row>
    <row r="177" spans="1:22" x14ac:dyDescent="0.25">
      <c r="A177" s="28"/>
      <c r="B177" s="28"/>
      <c r="C177" s="28"/>
      <c r="D177" s="28"/>
      <c r="E177" s="28"/>
      <c r="F177" s="28"/>
      <c r="G177" s="28"/>
      <c r="H177" s="28"/>
      <c r="I177" s="28"/>
      <c r="J177" s="28"/>
      <c r="K177" s="28"/>
      <c r="L177" s="28"/>
      <c r="M177" s="28"/>
      <c r="N177" s="28"/>
      <c r="O177" s="28"/>
      <c r="P177" s="28"/>
      <c r="Q177" s="28"/>
      <c r="R177" s="28"/>
      <c r="S177" s="28"/>
      <c r="T177" s="28"/>
      <c r="U177" s="28"/>
      <c r="V177" s="28"/>
    </row>
    <row r="178" spans="1:22" x14ac:dyDescent="0.25">
      <c r="A178" s="28"/>
      <c r="B178" s="28"/>
      <c r="C178" s="28"/>
      <c r="D178" s="28"/>
      <c r="E178" s="28"/>
      <c r="F178" s="28"/>
      <c r="G178" s="28"/>
      <c r="H178" s="28"/>
      <c r="I178" s="28"/>
      <c r="J178" s="28"/>
      <c r="K178" s="28"/>
      <c r="L178" s="28"/>
      <c r="M178" s="28"/>
      <c r="N178" s="28"/>
      <c r="O178" s="28"/>
      <c r="P178" s="28"/>
      <c r="Q178" s="28"/>
      <c r="R178" s="28"/>
      <c r="S178" s="28"/>
      <c r="T178" s="28"/>
      <c r="U178" s="28"/>
      <c r="V178" s="28"/>
    </row>
    <row r="179" spans="1:22" x14ac:dyDescent="0.25">
      <c r="A179" s="28"/>
      <c r="B179" s="28"/>
      <c r="C179" s="28"/>
      <c r="D179" s="28"/>
      <c r="E179" s="28"/>
      <c r="F179" s="28"/>
      <c r="G179" s="28"/>
      <c r="H179" s="28"/>
      <c r="I179" s="28"/>
      <c r="J179" s="28"/>
      <c r="K179" s="28"/>
      <c r="L179" s="28"/>
      <c r="M179" s="28"/>
      <c r="N179" s="28"/>
      <c r="O179" s="28"/>
      <c r="P179" s="28"/>
      <c r="Q179" s="28"/>
      <c r="R179" s="28"/>
      <c r="S179" s="28"/>
      <c r="T179" s="28"/>
      <c r="U179" s="28"/>
      <c r="V179" s="28"/>
    </row>
    <row r="180" spans="1:22" x14ac:dyDescent="0.25">
      <c r="A180" s="28"/>
      <c r="B180" s="28"/>
      <c r="C180" s="28"/>
      <c r="D180" s="28"/>
      <c r="E180" s="28"/>
      <c r="F180" s="28"/>
      <c r="G180" s="28"/>
      <c r="H180" s="28"/>
      <c r="I180" s="28"/>
      <c r="J180" s="28"/>
      <c r="K180" s="28"/>
      <c r="L180" s="28"/>
      <c r="M180" s="28"/>
      <c r="N180" s="28"/>
      <c r="O180" s="28"/>
      <c r="P180" s="28"/>
      <c r="Q180" s="28"/>
      <c r="R180" s="28"/>
      <c r="S180" s="28"/>
      <c r="T180" s="28"/>
      <c r="U180" s="28"/>
      <c r="V180" s="28"/>
    </row>
    <row r="181" spans="1:22" x14ac:dyDescent="0.25">
      <c r="A181" s="28"/>
      <c r="B181" s="28"/>
      <c r="C181" s="28"/>
      <c r="D181" s="28"/>
      <c r="E181" s="28"/>
      <c r="F181" s="28"/>
      <c r="G181" s="28"/>
      <c r="H181" s="28"/>
      <c r="I181" s="28"/>
      <c r="J181" s="28"/>
      <c r="K181" s="28"/>
      <c r="L181" s="28"/>
      <c r="M181" s="28"/>
      <c r="N181" s="28"/>
      <c r="O181" s="28"/>
      <c r="P181" s="28"/>
      <c r="Q181" s="28"/>
      <c r="R181" s="28"/>
      <c r="S181" s="28"/>
      <c r="T181" s="28"/>
      <c r="U181" s="28"/>
      <c r="V181" s="28"/>
    </row>
    <row r="182" spans="1:22" x14ac:dyDescent="0.25">
      <c r="A182" s="28"/>
      <c r="B182" s="28"/>
      <c r="C182" s="28"/>
      <c r="D182" s="28"/>
      <c r="E182" s="28"/>
      <c r="F182" s="28"/>
      <c r="G182" s="28"/>
      <c r="H182" s="28"/>
      <c r="I182" s="28"/>
      <c r="J182" s="28"/>
      <c r="K182" s="28"/>
      <c r="L182" s="28"/>
      <c r="M182" s="28"/>
      <c r="N182" s="28"/>
      <c r="O182" s="28"/>
      <c r="P182" s="28"/>
      <c r="Q182" s="28"/>
      <c r="R182" s="28"/>
      <c r="S182" s="28"/>
      <c r="T182" s="28"/>
      <c r="U182" s="28"/>
      <c r="V182" s="28"/>
    </row>
    <row r="183" spans="1:22" x14ac:dyDescent="0.25">
      <c r="A183" s="28"/>
      <c r="B183" s="28"/>
      <c r="C183" s="28"/>
      <c r="D183" s="28"/>
      <c r="E183" s="28"/>
      <c r="F183" s="28"/>
      <c r="G183" s="28"/>
      <c r="H183" s="28"/>
      <c r="I183" s="28"/>
      <c r="J183" s="28"/>
      <c r="K183" s="28"/>
      <c r="L183" s="28"/>
      <c r="M183" s="28"/>
      <c r="N183" s="28"/>
      <c r="O183" s="28"/>
      <c r="P183" s="28"/>
      <c r="Q183" s="28"/>
      <c r="R183" s="28"/>
      <c r="S183" s="28"/>
      <c r="T183" s="28"/>
      <c r="U183" s="28"/>
      <c r="V183" s="28"/>
    </row>
    <row r="184" spans="1:22" x14ac:dyDescent="0.25">
      <c r="A184" s="28"/>
      <c r="B184" s="28"/>
      <c r="C184" s="28"/>
      <c r="D184" s="28"/>
      <c r="E184" s="28"/>
      <c r="F184" s="28"/>
      <c r="G184" s="28"/>
      <c r="H184" s="28"/>
      <c r="I184" s="28"/>
      <c r="J184" s="28"/>
      <c r="K184" s="28"/>
      <c r="L184" s="28"/>
      <c r="M184" s="28"/>
      <c r="N184" s="28"/>
      <c r="O184" s="28"/>
      <c r="P184" s="28"/>
      <c r="Q184" s="28"/>
      <c r="R184" s="28"/>
      <c r="S184" s="28"/>
      <c r="T184" s="28"/>
      <c r="U184" s="28"/>
      <c r="V184" s="28"/>
    </row>
    <row r="185" spans="1:22" x14ac:dyDescent="0.25">
      <c r="A185" s="28"/>
      <c r="B185" s="28"/>
      <c r="C185" s="28"/>
      <c r="D185" s="28"/>
      <c r="E185" s="28"/>
      <c r="F185" s="28"/>
      <c r="G185" s="28"/>
      <c r="H185" s="28"/>
      <c r="I185" s="28"/>
      <c r="J185" s="28"/>
      <c r="K185" s="28"/>
      <c r="L185" s="28"/>
      <c r="M185" s="28"/>
      <c r="N185" s="28"/>
      <c r="O185" s="28"/>
      <c r="P185" s="28"/>
      <c r="Q185" s="28"/>
      <c r="R185" s="28"/>
      <c r="S185" s="28"/>
      <c r="T185" s="28"/>
      <c r="U185" s="28"/>
      <c r="V185" s="28"/>
    </row>
    <row r="186" spans="1:22" x14ac:dyDescent="0.25">
      <c r="A186" s="28"/>
      <c r="B186" s="28"/>
      <c r="C186" s="28"/>
      <c r="D186" s="28"/>
      <c r="E186" s="28"/>
      <c r="F186" s="28"/>
      <c r="G186" s="28"/>
      <c r="H186" s="28"/>
      <c r="I186" s="28"/>
      <c r="J186" s="28"/>
      <c r="K186" s="28"/>
      <c r="L186" s="28"/>
      <c r="M186" s="28"/>
      <c r="N186" s="28"/>
      <c r="O186" s="28"/>
      <c r="P186" s="28"/>
      <c r="Q186" s="28"/>
      <c r="R186" s="28"/>
      <c r="S186" s="28"/>
      <c r="T186" s="28"/>
      <c r="U186" s="28"/>
      <c r="V186" s="28"/>
    </row>
    <row r="187" spans="1:22" x14ac:dyDescent="0.25">
      <c r="A187" s="28"/>
      <c r="B187" s="28"/>
      <c r="C187" s="28"/>
      <c r="D187" s="28"/>
      <c r="E187" s="28"/>
      <c r="F187" s="28"/>
      <c r="G187" s="28"/>
      <c r="H187" s="28"/>
      <c r="I187" s="28"/>
      <c r="J187" s="28"/>
      <c r="K187" s="28"/>
      <c r="L187" s="28"/>
      <c r="M187" s="28"/>
      <c r="N187" s="28"/>
      <c r="O187" s="28"/>
      <c r="P187" s="28"/>
      <c r="Q187" s="28"/>
      <c r="R187" s="28"/>
      <c r="S187" s="28"/>
      <c r="T187" s="28"/>
      <c r="U187" s="28"/>
      <c r="V187" s="28"/>
    </row>
    <row r="188" spans="1:22" x14ac:dyDescent="0.25">
      <c r="A188" s="28"/>
      <c r="B188" s="28"/>
      <c r="C188" s="28"/>
      <c r="D188" s="28"/>
      <c r="E188" s="28"/>
      <c r="F188" s="28"/>
      <c r="G188" s="28"/>
      <c r="H188" s="28"/>
      <c r="I188" s="28"/>
      <c r="J188" s="28"/>
      <c r="K188" s="28"/>
      <c r="L188" s="28"/>
      <c r="M188" s="28"/>
      <c r="N188" s="28"/>
      <c r="O188" s="28"/>
      <c r="P188" s="28"/>
      <c r="Q188" s="28"/>
      <c r="R188" s="28"/>
      <c r="S188" s="28"/>
      <c r="T188" s="28"/>
      <c r="U188" s="28"/>
      <c r="V188" s="28"/>
    </row>
    <row r="189" spans="1:22" x14ac:dyDescent="0.25">
      <c r="A189" s="28"/>
      <c r="B189" s="28"/>
      <c r="C189" s="28"/>
      <c r="D189" s="28"/>
      <c r="E189" s="28"/>
      <c r="F189" s="28"/>
      <c r="G189" s="28"/>
      <c r="H189" s="28"/>
      <c r="I189" s="28"/>
      <c r="J189" s="28"/>
      <c r="K189" s="28"/>
      <c r="L189" s="28"/>
      <c r="M189" s="28"/>
      <c r="N189" s="28"/>
      <c r="O189" s="28"/>
      <c r="P189" s="28"/>
      <c r="Q189" s="28"/>
      <c r="R189" s="28"/>
      <c r="S189" s="28"/>
      <c r="T189" s="28"/>
      <c r="U189" s="28"/>
      <c r="V189" s="28"/>
    </row>
    <row r="190" spans="1:22" x14ac:dyDescent="0.25">
      <c r="A190" s="28"/>
      <c r="B190" s="28"/>
      <c r="C190" s="28"/>
      <c r="D190" s="28"/>
      <c r="E190" s="28"/>
      <c r="F190" s="28"/>
      <c r="G190" s="28"/>
      <c r="H190" s="28"/>
      <c r="I190" s="28"/>
      <c r="J190" s="28"/>
      <c r="K190" s="28"/>
      <c r="L190" s="28"/>
      <c r="M190" s="28"/>
      <c r="N190" s="28"/>
      <c r="O190" s="28"/>
      <c r="P190" s="28"/>
      <c r="Q190" s="28"/>
      <c r="R190" s="28"/>
      <c r="S190" s="28"/>
      <c r="T190" s="28"/>
      <c r="U190" s="28"/>
      <c r="V190" s="28"/>
    </row>
    <row r="191" spans="1:22" x14ac:dyDescent="0.25">
      <c r="A191" s="28"/>
      <c r="B191" s="28"/>
      <c r="C191" s="28"/>
      <c r="D191" s="28"/>
      <c r="E191" s="28"/>
      <c r="F191" s="28"/>
      <c r="G191" s="28"/>
      <c r="H191" s="28"/>
      <c r="I191" s="28"/>
      <c r="J191" s="28"/>
      <c r="K191" s="28"/>
      <c r="L191" s="28"/>
      <c r="M191" s="28"/>
      <c r="N191" s="28"/>
      <c r="O191" s="28"/>
      <c r="P191" s="28"/>
      <c r="Q191" s="28"/>
      <c r="R191" s="28"/>
      <c r="S191" s="28"/>
      <c r="T191" s="28"/>
      <c r="U191" s="28"/>
      <c r="V191" s="28"/>
    </row>
    <row r="192" spans="1:22" x14ac:dyDescent="0.25">
      <c r="A192" s="28"/>
      <c r="B192" s="28"/>
      <c r="C192" s="28"/>
      <c r="D192" s="28"/>
      <c r="E192" s="28"/>
      <c r="F192" s="28"/>
      <c r="G192" s="28"/>
      <c r="H192" s="28"/>
      <c r="I192" s="28"/>
      <c r="J192" s="28"/>
      <c r="K192" s="28"/>
      <c r="L192" s="28"/>
      <c r="M192" s="28"/>
      <c r="N192" s="28"/>
      <c r="O192" s="28"/>
      <c r="P192" s="28"/>
      <c r="Q192" s="28"/>
      <c r="R192" s="28"/>
      <c r="S192" s="28"/>
      <c r="T192" s="28"/>
      <c r="U192" s="28"/>
      <c r="V192" s="28"/>
    </row>
    <row r="193" spans="1:22" x14ac:dyDescent="0.25">
      <c r="A193" s="28"/>
      <c r="B193" s="28"/>
      <c r="C193" s="28"/>
      <c r="D193" s="28"/>
      <c r="E193" s="28"/>
      <c r="F193" s="28"/>
      <c r="G193" s="28"/>
      <c r="H193" s="28"/>
      <c r="I193" s="28"/>
      <c r="J193" s="28"/>
      <c r="K193" s="28"/>
      <c r="L193" s="28"/>
      <c r="M193" s="28"/>
      <c r="N193" s="28"/>
      <c r="O193" s="28"/>
      <c r="P193" s="28"/>
      <c r="Q193" s="28"/>
      <c r="R193" s="28"/>
      <c r="S193" s="28"/>
      <c r="T193" s="28"/>
      <c r="U193" s="28"/>
      <c r="V193" s="28"/>
    </row>
    <row r="194" spans="1:22" x14ac:dyDescent="0.25">
      <c r="A194" s="28"/>
      <c r="B194" s="28"/>
      <c r="C194" s="28"/>
      <c r="D194" s="28"/>
      <c r="E194" s="28"/>
      <c r="F194" s="28"/>
      <c r="G194" s="28"/>
      <c r="H194" s="28"/>
      <c r="I194" s="28"/>
      <c r="J194" s="28"/>
      <c r="K194" s="28"/>
      <c r="L194" s="28"/>
      <c r="M194" s="28"/>
      <c r="N194" s="28"/>
      <c r="O194" s="28"/>
      <c r="P194" s="28"/>
      <c r="Q194" s="28"/>
      <c r="R194" s="28"/>
      <c r="S194" s="28"/>
      <c r="T194" s="28"/>
      <c r="U194" s="28"/>
      <c r="V194" s="28"/>
    </row>
    <row r="195" spans="1:22" x14ac:dyDescent="0.25">
      <c r="A195" s="28"/>
      <c r="B195" s="28"/>
      <c r="C195" s="28"/>
      <c r="D195" s="28"/>
      <c r="E195" s="28"/>
      <c r="F195" s="28"/>
      <c r="G195" s="28"/>
      <c r="H195" s="28"/>
      <c r="I195" s="28"/>
      <c r="J195" s="28"/>
      <c r="K195" s="28"/>
      <c r="L195" s="28"/>
      <c r="M195" s="28"/>
      <c r="N195" s="28"/>
      <c r="O195" s="28"/>
      <c r="P195" s="28"/>
      <c r="Q195" s="28"/>
      <c r="R195" s="28"/>
      <c r="S195" s="28"/>
      <c r="T195" s="28"/>
      <c r="U195" s="28"/>
      <c r="V195" s="28"/>
    </row>
    <row r="196" spans="1:22" x14ac:dyDescent="0.25">
      <c r="A196" s="28"/>
      <c r="B196" s="28"/>
      <c r="C196" s="28"/>
      <c r="D196" s="28"/>
      <c r="E196" s="28"/>
      <c r="F196" s="28"/>
      <c r="G196" s="28"/>
      <c r="H196" s="28"/>
      <c r="I196" s="28"/>
      <c r="J196" s="28"/>
      <c r="K196" s="28"/>
      <c r="L196" s="28"/>
      <c r="M196" s="28"/>
      <c r="N196" s="28"/>
      <c r="O196" s="28"/>
      <c r="P196" s="28"/>
      <c r="Q196" s="28"/>
      <c r="R196" s="28"/>
      <c r="S196" s="28"/>
      <c r="T196" s="28"/>
      <c r="U196" s="28"/>
      <c r="V196" s="28"/>
    </row>
    <row r="197" spans="1:22" x14ac:dyDescent="0.25">
      <c r="A197" s="28"/>
      <c r="B197" s="28"/>
      <c r="C197" s="28"/>
      <c r="D197" s="28"/>
      <c r="E197" s="28"/>
      <c r="F197" s="28"/>
      <c r="G197" s="28"/>
      <c r="H197" s="28"/>
      <c r="I197" s="28"/>
      <c r="J197" s="28"/>
      <c r="K197" s="28"/>
      <c r="L197" s="28"/>
      <c r="M197" s="28"/>
      <c r="N197" s="28"/>
      <c r="O197" s="28"/>
      <c r="P197" s="28"/>
      <c r="Q197" s="28"/>
      <c r="R197" s="28"/>
      <c r="S197" s="28"/>
      <c r="T197" s="28"/>
      <c r="U197" s="28"/>
      <c r="V197" s="28"/>
    </row>
    <row r="198" spans="1:22" x14ac:dyDescent="0.25">
      <c r="A198" s="28"/>
      <c r="B198" s="28"/>
      <c r="C198" s="28"/>
      <c r="D198" s="28"/>
      <c r="E198" s="28"/>
      <c r="F198" s="28"/>
      <c r="G198" s="28"/>
      <c r="H198" s="28"/>
      <c r="I198" s="28"/>
      <c r="J198" s="28"/>
      <c r="K198" s="28"/>
      <c r="L198" s="28"/>
      <c r="M198" s="28"/>
      <c r="N198" s="28"/>
      <c r="O198" s="28"/>
      <c r="P198" s="28"/>
      <c r="Q198" s="28"/>
      <c r="R198" s="28"/>
      <c r="S198" s="28"/>
      <c r="T198" s="28"/>
      <c r="U198" s="28"/>
      <c r="V198" s="28"/>
    </row>
    <row r="199" spans="1:22" x14ac:dyDescent="0.25">
      <c r="A199" s="28"/>
      <c r="B199" s="28"/>
      <c r="C199" s="28"/>
      <c r="D199" s="28"/>
      <c r="E199" s="28"/>
      <c r="F199" s="28"/>
      <c r="G199" s="28"/>
      <c r="H199" s="28"/>
      <c r="I199" s="28"/>
      <c r="J199" s="28"/>
      <c r="K199" s="28"/>
      <c r="L199" s="28"/>
      <c r="M199" s="28"/>
      <c r="N199" s="28"/>
      <c r="O199" s="28"/>
      <c r="P199" s="28"/>
      <c r="Q199" s="28"/>
      <c r="R199" s="28"/>
      <c r="S199" s="28"/>
      <c r="T199" s="28"/>
      <c r="U199" s="28"/>
      <c r="V199" s="28"/>
    </row>
    <row r="200" spans="1:22" x14ac:dyDescent="0.25">
      <c r="A200" s="28"/>
      <c r="B200" s="28"/>
      <c r="C200" s="28"/>
      <c r="D200" s="28"/>
      <c r="E200" s="28"/>
      <c r="F200" s="28"/>
      <c r="G200" s="28"/>
      <c r="H200" s="28"/>
      <c r="I200" s="28"/>
      <c r="J200" s="28"/>
      <c r="K200" s="28"/>
      <c r="L200" s="28"/>
      <c r="M200" s="28"/>
      <c r="N200" s="28"/>
      <c r="O200" s="28"/>
      <c r="P200" s="28"/>
      <c r="Q200" s="28"/>
      <c r="R200" s="28"/>
      <c r="S200" s="28"/>
      <c r="T200" s="28"/>
      <c r="U200" s="28"/>
      <c r="V200" s="28"/>
    </row>
    <row r="201" spans="1:22" x14ac:dyDescent="0.25">
      <c r="A201" s="28"/>
      <c r="B201" s="28"/>
      <c r="C201" s="28"/>
      <c r="D201" s="28"/>
      <c r="E201" s="28"/>
      <c r="F201" s="28"/>
      <c r="G201" s="28"/>
      <c r="H201" s="28"/>
      <c r="I201" s="28"/>
      <c r="J201" s="28"/>
      <c r="K201" s="28"/>
      <c r="L201" s="28"/>
      <c r="M201" s="28"/>
      <c r="N201" s="28"/>
      <c r="O201" s="28"/>
      <c r="P201" s="28"/>
      <c r="Q201" s="28"/>
      <c r="R201" s="28"/>
      <c r="S201" s="28"/>
      <c r="T201" s="28"/>
      <c r="U201" s="28"/>
      <c r="V201" s="28"/>
    </row>
    <row r="202" spans="1:22" x14ac:dyDescent="0.25">
      <c r="A202" s="28"/>
      <c r="B202" s="28"/>
      <c r="C202" s="28"/>
      <c r="D202" s="28"/>
      <c r="E202" s="28"/>
      <c r="F202" s="28"/>
      <c r="G202" s="28"/>
      <c r="H202" s="28"/>
      <c r="I202" s="28"/>
      <c r="J202" s="28"/>
      <c r="K202" s="28"/>
      <c r="L202" s="28"/>
      <c r="M202" s="28"/>
      <c r="N202" s="28"/>
      <c r="O202" s="28"/>
      <c r="P202" s="28"/>
      <c r="Q202" s="28"/>
      <c r="R202" s="28"/>
      <c r="S202" s="28"/>
      <c r="T202" s="28"/>
      <c r="U202" s="28"/>
      <c r="V202" s="28"/>
    </row>
    <row r="203" spans="1:22" x14ac:dyDescent="0.25">
      <c r="A203" s="28"/>
      <c r="B203" s="28"/>
      <c r="C203" s="28"/>
      <c r="D203" s="28"/>
      <c r="E203" s="28"/>
      <c r="F203" s="28"/>
      <c r="G203" s="28"/>
      <c r="H203" s="28"/>
      <c r="I203" s="28"/>
      <c r="J203" s="28"/>
      <c r="K203" s="28"/>
      <c r="L203" s="28"/>
      <c r="M203" s="28"/>
      <c r="N203" s="28"/>
      <c r="O203" s="28"/>
      <c r="P203" s="28"/>
      <c r="Q203" s="28"/>
      <c r="R203" s="28"/>
      <c r="S203" s="28"/>
      <c r="T203" s="28"/>
      <c r="U203" s="28"/>
      <c r="V203" s="28"/>
    </row>
    <row r="204" spans="1:22" x14ac:dyDescent="0.25">
      <c r="A204" s="28"/>
      <c r="B204" s="28"/>
      <c r="C204" s="28"/>
      <c r="D204" s="28"/>
      <c r="E204" s="28"/>
      <c r="F204" s="28"/>
      <c r="G204" s="28"/>
      <c r="H204" s="28"/>
      <c r="I204" s="28"/>
      <c r="J204" s="28"/>
      <c r="K204" s="28"/>
      <c r="L204" s="28"/>
      <c r="M204" s="28"/>
      <c r="N204" s="28"/>
      <c r="O204" s="28"/>
      <c r="P204" s="28"/>
      <c r="Q204" s="28"/>
      <c r="R204" s="28"/>
      <c r="S204" s="28"/>
      <c r="T204" s="28"/>
      <c r="U204" s="28"/>
      <c r="V204" s="28"/>
    </row>
    <row r="205" spans="1:22" x14ac:dyDescent="0.25">
      <c r="A205" s="28"/>
      <c r="B205" s="28"/>
      <c r="C205" s="28"/>
      <c r="D205" s="28"/>
      <c r="E205" s="28"/>
      <c r="F205" s="28"/>
      <c r="G205" s="28"/>
      <c r="H205" s="28"/>
      <c r="I205" s="28"/>
      <c r="J205" s="28"/>
      <c r="K205" s="28"/>
      <c r="L205" s="28"/>
      <c r="M205" s="28"/>
      <c r="N205" s="28"/>
      <c r="O205" s="28"/>
      <c r="P205" s="28"/>
      <c r="Q205" s="28"/>
      <c r="R205" s="28"/>
      <c r="S205" s="28"/>
      <c r="T205" s="28"/>
      <c r="U205" s="28"/>
      <c r="V205" s="28"/>
    </row>
    <row r="206" spans="1:22" x14ac:dyDescent="0.25">
      <c r="A206" s="28"/>
      <c r="B206" s="28"/>
      <c r="C206" s="28"/>
      <c r="D206" s="28"/>
      <c r="E206" s="28"/>
      <c r="F206" s="28"/>
      <c r="G206" s="28"/>
      <c r="H206" s="28"/>
      <c r="I206" s="28"/>
      <c r="J206" s="28"/>
      <c r="K206" s="28"/>
      <c r="L206" s="28"/>
      <c r="M206" s="28"/>
      <c r="N206" s="28"/>
      <c r="O206" s="28"/>
      <c r="P206" s="28"/>
      <c r="Q206" s="28"/>
      <c r="R206" s="28"/>
      <c r="S206" s="28"/>
      <c r="T206" s="28"/>
      <c r="U206" s="28"/>
      <c r="V206" s="28"/>
    </row>
    <row r="207" spans="1:22" x14ac:dyDescent="0.25">
      <c r="A207" s="28"/>
      <c r="B207" s="28"/>
      <c r="C207" s="28"/>
      <c r="D207" s="28"/>
      <c r="E207" s="28"/>
      <c r="F207" s="28"/>
      <c r="G207" s="28"/>
      <c r="H207" s="28"/>
      <c r="I207" s="28"/>
      <c r="J207" s="28"/>
      <c r="K207" s="28"/>
      <c r="L207" s="28"/>
      <c r="M207" s="28"/>
      <c r="N207" s="28"/>
      <c r="O207" s="28"/>
      <c r="P207" s="28"/>
      <c r="Q207" s="28"/>
      <c r="R207" s="28"/>
      <c r="S207" s="28"/>
      <c r="T207" s="28"/>
      <c r="U207" s="28"/>
      <c r="V207" s="28"/>
    </row>
    <row r="208" spans="1:22" x14ac:dyDescent="0.25">
      <c r="A208" s="28"/>
      <c r="B208" s="28"/>
      <c r="C208" s="28"/>
      <c r="D208" s="28"/>
      <c r="E208" s="28"/>
      <c r="F208" s="28"/>
      <c r="G208" s="28"/>
      <c r="H208" s="28"/>
      <c r="I208" s="28"/>
      <c r="J208" s="28"/>
      <c r="K208" s="28"/>
      <c r="L208" s="28"/>
      <c r="M208" s="28"/>
      <c r="N208" s="28"/>
      <c r="O208" s="28"/>
      <c r="P208" s="28"/>
      <c r="Q208" s="28"/>
      <c r="R208" s="28"/>
      <c r="S208" s="28"/>
      <c r="T208" s="28"/>
      <c r="U208" s="28"/>
      <c r="V208" s="28"/>
    </row>
    <row r="209" spans="1:22" x14ac:dyDescent="0.25">
      <c r="A209" s="28"/>
      <c r="B209" s="28"/>
      <c r="C209" s="28"/>
      <c r="D209" s="28"/>
      <c r="E209" s="28"/>
      <c r="F209" s="28"/>
      <c r="G209" s="28"/>
      <c r="H209" s="28"/>
      <c r="I209" s="28"/>
      <c r="J209" s="28"/>
      <c r="K209" s="28"/>
      <c r="L209" s="28"/>
      <c r="M209" s="28"/>
      <c r="N209" s="28"/>
      <c r="O209" s="28"/>
      <c r="P209" s="28"/>
      <c r="Q209" s="28"/>
      <c r="R209" s="28"/>
      <c r="S209" s="28"/>
      <c r="T209" s="28"/>
      <c r="U209" s="28"/>
      <c r="V209" s="28"/>
    </row>
    <row r="210" spans="1:22" x14ac:dyDescent="0.25">
      <c r="A210" s="28"/>
      <c r="B210" s="28"/>
      <c r="C210" s="28"/>
      <c r="D210" s="28"/>
      <c r="E210" s="28"/>
      <c r="F210" s="28"/>
      <c r="G210" s="28"/>
      <c r="H210" s="28"/>
      <c r="I210" s="28"/>
      <c r="J210" s="28"/>
      <c r="K210" s="28"/>
      <c r="L210" s="28"/>
      <c r="M210" s="28"/>
      <c r="N210" s="28"/>
      <c r="O210" s="28"/>
      <c r="P210" s="28"/>
      <c r="Q210" s="28"/>
      <c r="R210" s="28"/>
      <c r="S210" s="28"/>
      <c r="T210" s="28"/>
      <c r="U210" s="28"/>
      <c r="V210" s="28"/>
    </row>
    <row r="211" spans="1:22" x14ac:dyDescent="0.25">
      <c r="A211" s="28"/>
      <c r="B211" s="28"/>
      <c r="C211" s="28"/>
      <c r="D211" s="28"/>
      <c r="E211" s="28"/>
      <c r="F211" s="28"/>
      <c r="G211" s="28"/>
      <c r="H211" s="28"/>
      <c r="I211" s="28"/>
      <c r="J211" s="28"/>
      <c r="K211" s="28"/>
      <c r="L211" s="28"/>
      <c r="M211" s="28"/>
      <c r="N211" s="28"/>
      <c r="O211" s="28"/>
      <c r="P211" s="28"/>
      <c r="Q211" s="28"/>
      <c r="R211" s="28"/>
      <c r="S211" s="28"/>
      <c r="T211" s="28"/>
      <c r="U211" s="28"/>
      <c r="V211" s="28"/>
    </row>
    <row r="212" spans="1:22" x14ac:dyDescent="0.25">
      <c r="A212" s="28"/>
      <c r="B212" s="28"/>
      <c r="C212" s="28"/>
      <c r="D212" s="28"/>
      <c r="E212" s="28"/>
      <c r="F212" s="28"/>
      <c r="G212" s="28"/>
      <c r="H212" s="28"/>
      <c r="I212" s="28"/>
      <c r="J212" s="28"/>
      <c r="K212" s="28"/>
      <c r="L212" s="28"/>
      <c r="M212" s="28"/>
      <c r="N212" s="28"/>
      <c r="O212" s="28"/>
      <c r="P212" s="28"/>
      <c r="Q212" s="28"/>
      <c r="R212" s="28"/>
      <c r="S212" s="28"/>
      <c r="T212" s="28"/>
      <c r="U212" s="28"/>
      <c r="V212" s="28"/>
    </row>
    <row r="213" spans="1:22" x14ac:dyDescent="0.25">
      <c r="A213" s="28"/>
      <c r="B213" s="28"/>
      <c r="C213" s="28"/>
      <c r="D213" s="28"/>
      <c r="E213" s="28"/>
      <c r="F213" s="28"/>
      <c r="G213" s="28"/>
      <c r="H213" s="28"/>
      <c r="I213" s="28"/>
      <c r="J213" s="28"/>
      <c r="K213" s="28"/>
      <c r="L213" s="28"/>
      <c r="M213" s="28"/>
      <c r="N213" s="28"/>
      <c r="O213" s="28"/>
      <c r="P213" s="28"/>
      <c r="Q213" s="28"/>
      <c r="R213" s="28"/>
      <c r="S213" s="28"/>
      <c r="T213" s="28"/>
      <c r="U213" s="28"/>
      <c r="V213" s="28"/>
    </row>
    <row r="214" spans="1:22" x14ac:dyDescent="0.25">
      <c r="A214" s="28"/>
      <c r="B214" s="28"/>
      <c r="C214" s="28"/>
      <c r="D214" s="28"/>
      <c r="E214" s="28"/>
      <c r="F214" s="28"/>
      <c r="G214" s="28"/>
      <c r="H214" s="28"/>
      <c r="I214" s="28"/>
      <c r="J214" s="28"/>
      <c r="K214" s="28"/>
      <c r="L214" s="28"/>
      <c r="M214" s="28"/>
      <c r="N214" s="28"/>
      <c r="O214" s="28"/>
      <c r="P214" s="28"/>
      <c r="Q214" s="28"/>
      <c r="R214" s="28"/>
      <c r="S214" s="28"/>
      <c r="T214" s="28"/>
      <c r="U214" s="28"/>
      <c r="V214" s="28"/>
    </row>
    <row r="215" spans="1:22" x14ac:dyDescent="0.25">
      <c r="A215" s="28"/>
      <c r="B215" s="28"/>
      <c r="C215" s="28"/>
      <c r="D215" s="28"/>
      <c r="E215" s="28"/>
      <c r="F215" s="28"/>
      <c r="G215" s="28"/>
      <c r="H215" s="28"/>
      <c r="I215" s="28"/>
      <c r="J215" s="28"/>
      <c r="K215" s="28"/>
      <c r="L215" s="28"/>
      <c r="M215" s="28"/>
      <c r="N215" s="28"/>
      <c r="O215" s="28"/>
      <c r="P215" s="28"/>
      <c r="Q215" s="28"/>
      <c r="R215" s="28"/>
      <c r="S215" s="28"/>
      <c r="T215" s="28"/>
      <c r="U215" s="28"/>
      <c r="V215" s="28"/>
    </row>
    <row r="216" spans="1:22" x14ac:dyDescent="0.25">
      <c r="A216" s="28"/>
      <c r="B216" s="28"/>
      <c r="C216" s="28"/>
      <c r="D216" s="28"/>
      <c r="E216" s="28"/>
      <c r="F216" s="28"/>
      <c r="G216" s="28"/>
      <c r="H216" s="28"/>
      <c r="I216" s="28"/>
      <c r="J216" s="28"/>
      <c r="K216" s="28"/>
      <c r="L216" s="28"/>
      <c r="M216" s="28"/>
      <c r="N216" s="28"/>
      <c r="O216" s="28"/>
      <c r="P216" s="28"/>
      <c r="Q216" s="28"/>
      <c r="R216" s="28"/>
      <c r="S216" s="28"/>
      <c r="T216" s="28"/>
      <c r="U216" s="28"/>
      <c r="V216" s="28"/>
    </row>
    <row r="217" spans="1:22" x14ac:dyDescent="0.25">
      <c r="A217" s="28"/>
      <c r="B217" s="28"/>
      <c r="C217" s="28"/>
      <c r="D217" s="28"/>
      <c r="E217" s="28"/>
      <c r="F217" s="28"/>
      <c r="G217" s="28"/>
      <c r="H217" s="28"/>
      <c r="I217" s="28"/>
      <c r="J217" s="28"/>
      <c r="K217" s="28"/>
      <c r="L217" s="28"/>
      <c r="M217" s="28"/>
      <c r="N217" s="28"/>
      <c r="O217" s="28"/>
      <c r="P217" s="28"/>
      <c r="Q217" s="28"/>
      <c r="R217" s="28"/>
      <c r="S217" s="28"/>
      <c r="T217" s="28"/>
      <c r="U217" s="28"/>
      <c r="V217" s="28"/>
    </row>
    <row r="218" spans="1:22" x14ac:dyDescent="0.25">
      <c r="A218" s="28"/>
      <c r="B218" s="28"/>
      <c r="C218" s="28"/>
      <c r="D218" s="28"/>
      <c r="E218" s="28"/>
      <c r="F218" s="28"/>
      <c r="G218" s="28"/>
      <c r="H218" s="28"/>
      <c r="I218" s="28"/>
      <c r="J218" s="28"/>
      <c r="K218" s="28"/>
      <c r="L218" s="28"/>
      <c r="M218" s="28"/>
      <c r="N218" s="28"/>
      <c r="O218" s="28"/>
      <c r="P218" s="28"/>
      <c r="Q218" s="28"/>
      <c r="R218" s="28"/>
      <c r="S218" s="28"/>
      <c r="T218" s="28"/>
      <c r="U218" s="28"/>
      <c r="V218" s="28"/>
    </row>
    <row r="219" spans="1:22" x14ac:dyDescent="0.25">
      <c r="A219" s="28"/>
      <c r="B219" s="28"/>
      <c r="C219" s="28"/>
      <c r="D219" s="28"/>
      <c r="E219" s="28"/>
      <c r="F219" s="28"/>
      <c r="G219" s="28"/>
      <c r="H219" s="28"/>
      <c r="I219" s="28"/>
      <c r="J219" s="28"/>
      <c r="K219" s="28"/>
      <c r="L219" s="28"/>
      <c r="M219" s="28"/>
      <c r="N219" s="28"/>
      <c r="O219" s="28"/>
      <c r="P219" s="28"/>
      <c r="Q219" s="28"/>
      <c r="R219" s="28"/>
      <c r="S219" s="28"/>
      <c r="T219" s="28"/>
      <c r="U219" s="28"/>
      <c r="V219" s="28"/>
    </row>
    <row r="220" spans="1:22" x14ac:dyDescent="0.25">
      <c r="A220" s="28"/>
      <c r="B220" s="28"/>
      <c r="C220" s="28"/>
      <c r="D220" s="28"/>
      <c r="E220" s="28"/>
      <c r="F220" s="28"/>
      <c r="G220" s="28"/>
      <c r="H220" s="28"/>
      <c r="I220" s="28"/>
      <c r="J220" s="28"/>
      <c r="K220" s="28"/>
      <c r="L220" s="28"/>
      <c r="M220" s="28"/>
      <c r="N220" s="28"/>
      <c r="O220" s="28"/>
      <c r="P220" s="28"/>
      <c r="Q220" s="28"/>
      <c r="R220" s="28"/>
      <c r="S220" s="28"/>
      <c r="T220" s="28"/>
      <c r="U220" s="28"/>
      <c r="V220" s="28"/>
    </row>
    <row r="221" spans="1:22" x14ac:dyDescent="0.25">
      <c r="A221" s="28"/>
      <c r="B221" s="28"/>
      <c r="C221" s="28"/>
      <c r="D221" s="28"/>
      <c r="E221" s="28"/>
      <c r="F221" s="28"/>
      <c r="G221" s="28"/>
      <c r="H221" s="28"/>
      <c r="I221" s="28"/>
      <c r="J221" s="28"/>
      <c r="K221" s="28"/>
      <c r="L221" s="28"/>
      <c r="M221" s="28"/>
      <c r="N221" s="28"/>
      <c r="O221" s="28"/>
      <c r="P221" s="28"/>
      <c r="Q221" s="28"/>
      <c r="R221" s="28"/>
      <c r="S221" s="28"/>
      <c r="T221" s="28"/>
      <c r="U221" s="28"/>
      <c r="V221" s="28"/>
    </row>
    <row r="222" spans="1:22" x14ac:dyDescent="0.25">
      <c r="A222" s="28"/>
      <c r="B222" s="28"/>
      <c r="C222" s="28"/>
      <c r="D222" s="28"/>
      <c r="E222" s="28"/>
      <c r="F222" s="28"/>
      <c r="G222" s="28"/>
      <c r="H222" s="28"/>
      <c r="I222" s="28"/>
      <c r="J222" s="28"/>
      <c r="K222" s="28"/>
      <c r="L222" s="28"/>
      <c r="M222" s="28"/>
      <c r="N222" s="28"/>
      <c r="O222" s="28"/>
      <c r="P222" s="28"/>
      <c r="Q222" s="28"/>
      <c r="R222" s="28"/>
      <c r="S222" s="28"/>
      <c r="T222" s="28"/>
      <c r="U222" s="28"/>
      <c r="V222" s="28"/>
    </row>
    <row r="223" spans="1:22" x14ac:dyDescent="0.25">
      <c r="A223" s="28"/>
      <c r="B223" s="28"/>
      <c r="C223" s="28"/>
      <c r="D223" s="28"/>
      <c r="E223" s="28"/>
      <c r="F223" s="28"/>
      <c r="G223" s="28"/>
      <c r="H223" s="28"/>
      <c r="I223" s="28"/>
      <c r="J223" s="28"/>
      <c r="K223" s="28"/>
      <c r="L223" s="28"/>
      <c r="M223" s="28"/>
      <c r="N223" s="28"/>
      <c r="O223" s="28"/>
      <c r="P223" s="28"/>
      <c r="Q223" s="28"/>
      <c r="R223" s="28"/>
      <c r="S223" s="28"/>
      <c r="T223" s="28"/>
      <c r="U223" s="28"/>
      <c r="V223" s="28"/>
    </row>
    <row r="224" spans="1:22" x14ac:dyDescent="0.25">
      <c r="A224" s="28"/>
      <c r="B224" s="28"/>
      <c r="C224" s="28"/>
      <c r="D224" s="28"/>
      <c r="E224" s="28"/>
      <c r="F224" s="28"/>
      <c r="G224" s="28"/>
      <c r="H224" s="28"/>
      <c r="I224" s="28"/>
      <c r="J224" s="28"/>
      <c r="K224" s="28"/>
      <c r="L224" s="28"/>
      <c r="M224" s="28"/>
      <c r="N224" s="28"/>
      <c r="O224" s="28"/>
      <c r="P224" s="28"/>
      <c r="Q224" s="28"/>
      <c r="R224" s="28"/>
      <c r="S224" s="28"/>
      <c r="T224" s="28"/>
      <c r="U224" s="28"/>
      <c r="V224" s="28"/>
    </row>
    <row r="225" spans="1:22" x14ac:dyDescent="0.25">
      <c r="A225" s="28"/>
      <c r="B225" s="28"/>
      <c r="C225" s="28"/>
      <c r="D225" s="28"/>
      <c r="E225" s="28"/>
      <c r="F225" s="28"/>
      <c r="G225" s="28"/>
      <c r="H225" s="28"/>
      <c r="I225" s="28"/>
      <c r="J225" s="28"/>
      <c r="K225" s="28"/>
      <c r="L225" s="28"/>
      <c r="M225" s="28"/>
      <c r="N225" s="28"/>
      <c r="O225" s="28"/>
      <c r="P225" s="28"/>
      <c r="Q225" s="28"/>
      <c r="R225" s="28"/>
      <c r="S225" s="28"/>
      <c r="T225" s="28"/>
      <c r="U225" s="28"/>
      <c r="V225" s="28"/>
    </row>
    <row r="226" spans="1:22" x14ac:dyDescent="0.25">
      <c r="A226" s="28"/>
      <c r="B226" s="28"/>
      <c r="C226" s="28"/>
      <c r="D226" s="28"/>
      <c r="E226" s="28"/>
      <c r="F226" s="28"/>
      <c r="G226" s="28"/>
      <c r="H226" s="28"/>
      <c r="I226" s="28"/>
      <c r="J226" s="28"/>
      <c r="K226" s="28"/>
      <c r="L226" s="28"/>
      <c r="M226" s="28"/>
      <c r="N226" s="28"/>
      <c r="O226" s="28"/>
      <c r="P226" s="28"/>
      <c r="Q226" s="28"/>
      <c r="R226" s="28"/>
      <c r="S226" s="28"/>
      <c r="T226" s="28"/>
      <c r="U226" s="28"/>
      <c r="V226" s="28"/>
    </row>
    <row r="227" spans="1:22" x14ac:dyDescent="0.25">
      <c r="A227" s="28"/>
      <c r="B227" s="28"/>
      <c r="C227" s="28"/>
      <c r="D227" s="28"/>
      <c r="E227" s="28"/>
      <c r="F227" s="28"/>
      <c r="G227" s="28"/>
      <c r="H227" s="28"/>
      <c r="I227" s="28"/>
      <c r="J227" s="28"/>
      <c r="K227" s="28"/>
      <c r="L227" s="28"/>
      <c r="M227" s="28"/>
      <c r="N227" s="28"/>
      <c r="O227" s="28"/>
      <c r="P227" s="28"/>
      <c r="Q227" s="28"/>
      <c r="R227" s="28"/>
      <c r="S227" s="28"/>
      <c r="T227" s="28"/>
      <c r="U227" s="28"/>
      <c r="V227" s="28"/>
    </row>
    <row r="228" spans="1:22" x14ac:dyDescent="0.25">
      <c r="A228" s="28"/>
      <c r="B228" s="28"/>
      <c r="C228" s="28"/>
      <c r="D228" s="28"/>
      <c r="E228" s="28"/>
      <c r="F228" s="28"/>
      <c r="G228" s="28"/>
      <c r="H228" s="28"/>
      <c r="I228" s="28"/>
      <c r="J228" s="28"/>
      <c r="K228" s="28"/>
      <c r="L228" s="28"/>
      <c r="M228" s="28"/>
      <c r="N228" s="28"/>
      <c r="O228" s="28"/>
      <c r="P228" s="28"/>
      <c r="Q228" s="28"/>
      <c r="R228" s="28"/>
      <c r="S228" s="28"/>
      <c r="T228" s="28"/>
      <c r="U228" s="28"/>
      <c r="V228" s="28"/>
    </row>
    <row r="229" spans="1:22" x14ac:dyDescent="0.25">
      <c r="A229" s="28"/>
      <c r="B229" s="28"/>
      <c r="C229" s="28"/>
      <c r="D229" s="28"/>
      <c r="E229" s="28"/>
      <c r="F229" s="28"/>
      <c r="G229" s="28"/>
      <c r="H229" s="28"/>
      <c r="I229" s="28"/>
      <c r="J229" s="28"/>
      <c r="K229" s="28"/>
      <c r="L229" s="28"/>
      <c r="M229" s="28"/>
      <c r="N229" s="28"/>
      <c r="O229" s="28"/>
      <c r="P229" s="28"/>
      <c r="Q229" s="28"/>
      <c r="R229" s="28"/>
      <c r="S229" s="28"/>
      <c r="T229" s="28"/>
      <c r="U229" s="28"/>
      <c r="V229" s="28"/>
    </row>
    <row r="230" spans="1:22" x14ac:dyDescent="0.25">
      <c r="A230" s="28"/>
      <c r="B230" s="28"/>
      <c r="C230" s="28"/>
      <c r="D230" s="28"/>
      <c r="E230" s="28"/>
      <c r="F230" s="28"/>
      <c r="G230" s="28"/>
      <c r="H230" s="28"/>
      <c r="I230" s="28"/>
      <c r="J230" s="28"/>
      <c r="K230" s="28"/>
      <c r="L230" s="28"/>
      <c r="M230" s="28"/>
      <c r="N230" s="28"/>
      <c r="O230" s="28"/>
      <c r="P230" s="28"/>
      <c r="Q230" s="28"/>
      <c r="R230" s="28"/>
      <c r="S230" s="28"/>
      <c r="T230" s="28"/>
      <c r="U230" s="28"/>
      <c r="V230" s="28"/>
    </row>
  </sheetData>
  <sheetProtection password="E831" sheet="1" objects="1" scenarios="1"/>
  <mergeCells count="2">
    <mergeCell ref="B2:L2"/>
    <mergeCell ref="B3:L3"/>
  </mergeCells>
  <pageMargins left="0.7" right="0.7" top="0.75" bottom="0.7" header="0.3" footer="0.3"/>
  <pageSetup scale="89" fitToHeight="0" orientation="portrait" r:id="rId1"/>
  <rowBreaks count="1" manualBreakCount="1">
    <brk id="4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2"/>
  <sheetViews>
    <sheetView zoomScaleNormal="100" workbookViewId="0"/>
  </sheetViews>
  <sheetFormatPr defaultRowHeight="15" x14ac:dyDescent="0.25"/>
  <cols>
    <col min="1" max="1" width="2.5703125" customWidth="1"/>
    <col min="2" max="2" width="2" customWidth="1"/>
    <col min="3" max="3" width="9.28515625" customWidth="1"/>
    <col min="4" max="4" width="9" customWidth="1"/>
    <col min="5" max="5" width="8.28515625" customWidth="1"/>
    <col min="6" max="6" width="12.140625" customWidth="1"/>
    <col min="7" max="7" width="2" customWidth="1"/>
    <col min="8" max="10" width="9.85546875" customWidth="1"/>
    <col min="11" max="12" width="9.42578125" customWidth="1"/>
    <col min="13" max="13" width="10.85546875" bestFit="1" customWidth="1"/>
    <col min="15" max="15" width="2.5703125" customWidth="1"/>
    <col min="16" max="16" width="7.5703125" customWidth="1"/>
    <col min="17" max="17" width="23" customWidth="1"/>
    <col min="18" max="18" width="11.28515625" customWidth="1"/>
    <col min="19" max="19" width="10.42578125" customWidth="1"/>
  </cols>
  <sheetData>
    <row r="1" spans="1:29" ht="11.25" customHeight="1" x14ac:dyDescent="0.25">
      <c r="A1" s="28"/>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row>
    <row r="2" spans="1:29" ht="7.5" customHeight="1" x14ac:dyDescent="0.25">
      <c r="A2" s="28"/>
      <c r="B2" s="68"/>
      <c r="C2" s="69"/>
      <c r="D2" s="69"/>
      <c r="E2" s="69"/>
      <c r="F2" s="69"/>
      <c r="G2" s="69"/>
      <c r="H2" s="69"/>
      <c r="I2" s="69"/>
      <c r="J2" s="69"/>
      <c r="K2" s="69"/>
      <c r="L2" s="69"/>
      <c r="M2" s="69"/>
      <c r="N2" s="69"/>
      <c r="O2" s="70"/>
      <c r="P2" s="28"/>
      <c r="Q2" s="28"/>
      <c r="R2" s="28"/>
      <c r="S2" s="28"/>
      <c r="T2" s="28"/>
      <c r="U2" s="28"/>
      <c r="V2" s="28"/>
      <c r="W2" s="28"/>
      <c r="X2" s="28"/>
      <c r="Y2" s="28"/>
      <c r="Z2" s="28"/>
      <c r="AA2" s="28"/>
      <c r="AB2" s="28"/>
      <c r="AC2" s="28"/>
    </row>
    <row r="3" spans="1:29" ht="18.75" x14ac:dyDescent="0.3">
      <c r="A3" s="28"/>
      <c r="B3" s="71"/>
      <c r="C3" s="221" t="s">
        <v>0</v>
      </c>
      <c r="D3" s="221"/>
      <c r="E3" s="221"/>
      <c r="F3" s="221"/>
      <c r="G3" s="221"/>
      <c r="H3" s="221"/>
      <c r="I3" s="221"/>
      <c r="J3" s="221"/>
      <c r="K3" s="221"/>
      <c r="L3" s="221"/>
      <c r="M3" s="221"/>
      <c r="N3" s="221"/>
      <c r="O3" s="72"/>
      <c r="P3" s="28"/>
      <c r="Q3" s="28"/>
      <c r="R3" s="28"/>
      <c r="S3" s="28"/>
      <c r="T3" s="28"/>
      <c r="U3" s="28"/>
      <c r="V3" s="28"/>
      <c r="W3" s="28"/>
      <c r="X3" s="28"/>
      <c r="Y3" s="28"/>
      <c r="Z3" s="28"/>
      <c r="AA3" s="28"/>
      <c r="AB3" s="28"/>
      <c r="AC3" s="28"/>
    </row>
    <row r="4" spans="1:29" ht="21" x14ac:dyDescent="0.35">
      <c r="A4" s="28"/>
      <c r="B4" s="71"/>
      <c r="C4" s="222" t="s">
        <v>37</v>
      </c>
      <c r="D4" s="222"/>
      <c r="E4" s="222"/>
      <c r="F4" s="222"/>
      <c r="G4" s="222"/>
      <c r="H4" s="222"/>
      <c r="I4" s="222"/>
      <c r="J4" s="222"/>
      <c r="K4" s="222"/>
      <c r="L4" s="222"/>
      <c r="M4" s="222"/>
      <c r="N4" s="222"/>
      <c r="O4" s="73"/>
      <c r="P4" s="28"/>
      <c r="Q4" s="28"/>
      <c r="R4" s="28"/>
      <c r="S4" s="28"/>
      <c r="T4" s="28"/>
      <c r="U4" s="28"/>
      <c r="V4" s="28"/>
      <c r="W4" s="28"/>
      <c r="X4" s="28"/>
      <c r="Y4" s="28"/>
      <c r="Z4" s="28"/>
      <c r="AA4" s="28"/>
      <c r="AB4" s="28"/>
      <c r="AC4" s="28"/>
    </row>
    <row r="5" spans="1:29" x14ac:dyDescent="0.25">
      <c r="A5" s="28"/>
      <c r="B5" s="71"/>
      <c r="C5" s="74"/>
      <c r="D5" s="74"/>
      <c r="E5" s="74"/>
      <c r="F5" s="74"/>
      <c r="G5" s="74"/>
      <c r="H5" s="186" t="s">
        <v>87</v>
      </c>
      <c r="I5" s="74"/>
      <c r="J5" s="75">
        <v>42118</v>
      </c>
      <c r="K5" s="74"/>
      <c r="L5" s="74"/>
      <c r="M5" s="74"/>
      <c r="N5" s="74"/>
      <c r="O5" s="76"/>
      <c r="P5" s="28"/>
      <c r="Q5" s="28"/>
      <c r="R5" s="29" t="s">
        <v>42</v>
      </c>
      <c r="S5" s="29" t="s">
        <v>43</v>
      </c>
      <c r="T5" s="28" t="s">
        <v>49</v>
      </c>
      <c r="U5" s="28"/>
      <c r="V5" s="28"/>
      <c r="W5" s="28"/>
      <c r="X5" s="28"/>
      <c r="Y5" s="28"/>
      <c r="Z5" s="28"/>
      <c r="AA5" s="28"/>
      <c r="AB5" s="28"/>
      <c r="AC5" s="28"/>
    </row>
    <row r="6" spans="1:29" ht="18.75" x14ac:dyDescent="0.3">
      <c r="A6" s="28"/>
      <c r="B6" s="71"/>
      <c r="C6" s="74"/>
      <c r="D6" s="74"/>
      <c r="E6" s="74"/>
      <c r="F6" s="74"/>
      <c r="G6" s="74"/>
      <c r="H6" s="74"/>
      <c r="I6" s="189"/>
      <c r="J6" s="74"/>
      <c r="K6" s="74"/>
      <c r="L6" s="74"/>
      <c r="M6" s="74"/>
      <c r="N6" s="74"/>
      <c r="O6" s="76"/>
      <c r="P6" s="28"/>
      <c r="Q6" s="28"/>
      <c r="R6" s="30">
        <f>COUNTIF($Q$7:$Q$55,"OK")</f>
        <v>31</v>
      </c>
      <c r="S6" s="30">
        <v>39</v>
      </c>
      <c r="T6" s="28" t="b">
        <f>(R6=S6)</f>
        <v>0</v>
      </c>
      <c r="U6" s="28"/>
      <c r="V6" s="28"/>
      <c r="W6" s="28"/>
      <c r="X6" s="28"/>
      <c r="Y6" s="28"/>
      <c r="Z6" s="28"/>
      <c r="AA6" s="28"/>
      <c r="AB6" s="28"/>
      <c r="AC6" s="28"/>
    </row>
    <row r="7" spans="1:29" x14ac:dyDescent="0.25">
      <c r="A7" s="28"/>
      <c r="B7" s="71"/>
      <c r="C7" s="74" t="s">
        <v>1</v>
      </c>
      <c r="D7" s="74"/>
      <c r="E7" s="90"/>
      <c r="F7" s="233"/>
      <c r="G7" s="234"/>
      <c r="H7" s="234"/>
      <c r="I7" s="234"/>
      <c r="J7" s="235"/>
      <c r="K7" s="74"/>
      <c r="L7" s="74"/>
      <c r="M7" s="74"/>
      <c r="N7" s="74"/>
      <c r="O7" s="76"/>
      <c r="P7" s="28"/>
      <c r="Q7" s="31" t="str">
        <f>IF(Applicant_Name="","&lt;&lt;&lt;Required Information","OK")</f>
        <v>&lt;&lt;&lt;Required Information</v>
      </c>
      <c r="R7" s="28"/>
      <c r="S7" s="28"/>
      <c r="T7" s="28"/>
      <c r="U7" s="28"/>
      <c r="V7" s="28"/>
      <c r="W7" s="28"/>
      <c r="X7" s="28"/>
      <c r="Y7" s="28"/>
      <c r="Z7" s="28"/>
      <c r="AA7" s="28"/>
      <c r="AB7" s="28"/>
      <c r="AC7" s="28"/>
    </row>
    <row r="8" spans="1:29" x14ac:dyDescent="0.25">
      <c r="A8" s="28"/>
      <c r="B8" s="71"/>
      <c r="C8" s="74" t="s">
        <v>2</v>
      </c>
      <c r="D8" s="74"/>
      <c r="E8" s="90"/>
      <c r="F8" s="233"/>
      <c r="G8" s="234"/>
      <c r="H8" s="234"/>
      <c r="I8" s="234"/>
      <c r="J8" s="235"/>
      <c r="K8" s="74"/>
      <c r="L8" s="74"/>
      <c r="M8" s="74"/>
      <c r="N8" s="74"/>
      <c r="O8" s="76"/>
      <c r="P8" s="28"/>
      <c r="Q8" s="31" t="str">
        <f>IF(Project_Name="","&lt;&lt;&lt;Required Information","OK")</f>
        <v>&lt;&lt;&lt;Required Information</v>
      </c>
      <c r="R8" s="28"/>
      <c r="S8" s="28"/>
      <c r="T8" s="28"/>
      <c r="U8" s="28"/>
      <c r="V8" s="28"/>
      <c r="W8" s="28"/>
      <c r="X8" s="28"/>
      <c r="Y8" s="28"/>
      <c r="Z8" s="28"/>
      <c r="AA8" s="28"/>
      <c r="AB8" s="28"/>
      <c r="AC8" s="28"/>
    </row>
    <row r="9" spans="1:29" ht="15.75" thickBot="1" x14ac:dyDescent="0.3">
      <c r="A9" s="28"/>
      <c r="B9" s="71"/>
      <c r="C9" s="74" t="s">
        <v>10</v>
      </c>
      <c r="D9" s="74"/>
      <c r="E9" s="90"/>
      <c r="F9" s="115"/>
      <c r="G9" s="77" t="s">
        <v>11</v>
      </c>
      <c r="H9" s="77"/>
      <c r="I9" s="74"/>
      <c r="J9" s="78"/>
      <c r="K9" s="74"/>
      <c r="L9" s="74"/>
      <c r="M9" s="74"/>
      <c r="N9" s="74"/>
      <c r="O9" s="76"/>
      <c r="P9" s="28"/>
      <c r="Q9" s="31" t="str">
        <f>IF(Installed_Capacity&lt;=0,"&lt;&lt;&lt;Required Information","OK")</f>
        <v>&lt;&lt;&lt;Required Information</v>
      </c>
      <c r="R9" s="28" t="s">
        <v>65</v>
      </c>
      <c r="S9" s="37">
        <f>IF(Installed_Capacity&gt;Validation!$H$28,4,IF(Installed_Capacity&gt;Validation!$G$28,3,IF(Installed_Capacity&gt;Validation!$F$28,2,IF(Installed_Capacity&lt;Validation!$F$28,0,1))))</f>
        <v>0</v>
      </c>
      <c r="T9" s="113" t="e">
        <f>INDEX(ICAP_Range_Tops,1,$S$9)</f>
        <v>#VALUE!</v>
      </c>
      <c r="U9" s="28" t="s">
        <v>56</v>
      </c>
      <c r="V9" s="28" t="str">
        <f>IF($S$9=0,"na",IF($S$9&gt;2,"Greater than "&amp;TEXT(Validation!$G$28,"0")&amp;" MW","Up to "&amp;TEXT(Validation!$G$28,"0")&amp;" MW"))</f>
        <v>na</v>
      </c>
      <c r="W9" s="28"/>
      <c r="X9" s="28"/>
      <c r="Y9" s="28"/>
      <c r="Z9" s="28"/>
      <c r="AA9" s="28"/>
      <c r="AB9" s="28"/>
      <c r="AC9" s="28"/>
    </row>
    <row r="10" spans="1:29" x14ac:dyDescent="0.25">
      <c r="A10" s="28"/>
      <c r="B10" s="71"/>
      <c r="C10" s="74" t="s">
        <v>80</v>
      </c>
      <c r="D10" s="74"/>
      <c r="E10" s="90"/>
      <c r="F10" s="237"/>
      <c r="G10" s="238"/>
      <c r="H10" s="239"/>
      <c r="I10" s="79" t="s">
        <v>39</v>
      </c>
      <c r="J10" s="74"/>
      <c r="K10" s="10" t="str">
        <f>IF(NOT($T$6),"MISSING INFORMATION","ALL INFORMATION PROVIDED")</f>
        <v>MISSING INFORMATION</v>
      </c>
      <c r="L10" s="11"/>
      <c r="M10" s="11"/>
      <c r="N10" s="12"/>
      <c r="O10" s="76"/>
      <c r="P10" s="28"/>
      <c r="Q10" s="31" t="str">
        <f>IF(Lease_Site="","&lt;&lt;&lt;Required Information","OK")</f>
        <v>&lt;&lt;&lt;Required Information</v>
      </c>
      <c r="R10" s="28" t="s">
        <v>64</v>
      </c>
      <c r="S10" s="37" t="e">
        <f>MATCH(IC_Point,IC_Point_List,0)</f>
        <v>#N/A</v>
      </c>
      <c r="T10" s="28"/>
      <c r="U10" s="28"/>
      <c r="V10" s="28"/>
      <c r="W10" s="28"/>
      <c r="X10" s="28"/>
      <c r="Y10" s="28"/>
      <c r="Z10" s="28"/>
      <c r="AA10" s="28"/>
      <c r="AB10" s="28"/>
      <c r="AC10" s="28"/>
    </row>
    <row r="11" spans="1:29" x14ac:dyDescent="0.25">
      <c r="A11" s="28"/>
      <c r="B11" s="71"/>
      <c r="C11" s="74"/>
      <c r="D11" s="74"/>
      <c r="E11" s="90"/>
      <c r="F11" s="74"/>
      <c r="G11" s="74"/>
      <c r="H11" s="74"/>
      <c r="I11" s="74"/>
      <c r="J11" s="74"/>
      <c r="K11" s="13" t="str">
        <f>IF(NOT($T$6),"",IF(J70&gt;OREC_Price_Cap,"Levelized OREC price exceeds cap of "&amp;TEXT(OREC_Price_Cap,"$0"),"Levelized OREC price below cap"))</f>
        <v/>
      </c>
      <c r="L11" s="14"/>
      <c r="M11" s="14"/>
      <c r="N11" s="15"/>
      <c r="O11" s="76"/>
      <c r="P11" s="28"/>
      <c r="Q11" s="31"/>
      <c r="R11" s="28"/>
      <c r="S11" s="28"/>
      <c r="T11" s="28"/>
      <c r="U11" s="28"/>
      <c r="V11" s="28"/>
      <c r="W11" s="28"/>
      <c r="X11" s="28"/>
      <c r="Y11" s="28"/>
      <c r="Z11" s="28"/>
      <c r="AA11" s="28"/>
      <c r="AB11" s="28"/>
      <c r="AC11" s="28"/>
    </row>
    <row r="12" spans="1:29" ht="15.75" thickBot="1" x14ac:dyDescent="0.3">
      <c r="A12" s="28"/>
      <c r="B12" s="71"/>
      <c r="C12" s="74" t="s">
        <v>3</v>
      </c>
      <c r="D12" s="74"/>
      <c r="E12" s="90"/>
      <c r="F12" s="240"/>
      <c r="G12" s="241"/>
      <c r="H12" s="242"/>
      <c r="I12" s="79" t="s">
        <v>39</v>
      </c>
      <c r="J12" s="74"/>
      <c r="K12" s="16" t="str">
        <f>IF(NOT($T$6),"",IF(MAX($J$61:$J$65)&gt;OREC_Price_Cap,"Lev'd OREC price with delay exceeds cap","Lev'd OREC price with delay below cap"))</f>
        <v/>
      </c>
      <c r="L12" s="17"/>
      <c r="M12" s="17"/>
      <c r="N12" s="18"/>
      <c r="O12" s="76"/>
      <c r="P12" s="28"/>
      <c r="Q12" s="31" t="str">
        <f>IF(CO_Date&lt;=0,"&lt;&lt;&lt;Required Information","OK")</f>
        <v>&lt;&lt;&lt;Required Information</v>
      </c>
      <c r="R12" s="28"/>
      <c r="S12" s="192">
        <f>YEAR(F12)+(MONTH(F12)-1)/12</f>
        <v>1900</v>
      </c>
      <c r="T12" s="28"/>
      <c r="U12" s="28"/>
      <c r="V12" s="28"/>
      <c r="W12" s="28"/>
      <c r="X12" s="28"/>
      <c r="Y12" s="28"/>
      <c r="Z12" s="28"/>
      <c r="AA12" s="28"/>
      <c r="AB12" s="28"/>
      <c r="AC12" s="28"/>
    </row>
    <row r="13" spans="1:29" x14ac:dyDescent="0.25">
      <c r="A13" s="28"/>
      <c r="B13" s="71"/>
      <c r="C13" s="74"/>
      <c r="D13" s="74"/>
      <c r="E13" s="74"/>
      <c r="F13" s="74"/>
      <c r="G13" s="74"/>
      <c r="H13" s="74"/>
      <c r="I13" s="74"/>
      <c r="J13" s="74"/>
      <c r="K13" s="74"/>
      <c r="L13" s="74"/>
      <c r="M13" s="74"/>
      <c r="N13" s="74"/>
      <c r="O13" s="76"/>
      <c r="P13" s="28"/>
      <c r="Q13" s="32"/>
      <c r="R13" s="28"/>
      <c r="S13" s="28"/>
      <c r="T13" s="28"/>
      <c r="U13" s="28"/>
      <c r="V13" s="28"/>
      <c r="W13" s="28"/>
      <c r="X13" s="28"/>
      <c r="Y13" s="28"/>
      <c r="Z13" s="28"/>
      <c r="AA13" s="28"/>
      <c r="AB13" s="28"/>
      <c r="AC13" s="28"/>
    </row>
    <row r="14" spans="1:29" x14ac:dyDescent="0.25">
      <c r="A14" s="28"/>
      <c r="B14" s="71"/>
      <c r="C14" s="74" t="s">
        <v>4</v>
      </c>
      <c r="D14" s="74"/>
      <c r="E14" s="90"/>
      <c r="F14" s="233"/>
      <c r="G14" s="234"/>
      <c r="H14" s="234"/>
      <c r="I14" s="234"/>
      <c r="J14" s="235"/>
      <c r="K14" s="74"/>
      <c r="L14" s="74"/>
      <c r="M14" s="74"/>
      <c r="N14" s="74"/>
      <c r="O14" s="76"/>
      <c r="P14" s="28"/>
      <c r="Q14" s="31" t="str">
        <f>IF(Price_Prpsl_Name="","&lt;&lt;&lt;Required Information","OK")</f>
        <v>&lt;&lt;&lt;Required Information</v>
      </c>
      <c r="R14" s="28"/>
      <c r="S14" s="28"/>
      <c r="T14" s="28"/>
      <c r="U14" s="28"/>
      <c r="V14" s="28"/>
      <c r="W14" s="28"/>
      <c r="X14" s="28"/>
      <c r="Y14" s="28"/>
      <c r="Z14" s="28"/>
      <c r="AA14" s="28"/>
      <c r="AB14" s="28"/>
      <c r="AC14" s="28"/>
    </row>
    <row r="15" spans="1:29" x14ac:dyDescent="0.25">
      <c r="A15" s="28"/>
      <c r="B15" s="71"/>
      <c r="C15" s="74" t="s">
        <v>7</v>
      </c>
      <c r="D15" s="74"/>
      <c r="E15" s="90"/>
      <c r="F15" s="237"/>
      <c r="G15" s="238"/>
      <c r="H15" s="239"/>
      <c r="I15" s="79" t="s">
        <v>39</v>
      </c>
      <c r="J15" s="74"/>
      <c r="K15" s="74"/>
      <c r="L15" s="74"/>
      <c r="M15" s="74"/>
      <c r="N15" s="74"/>
      <c r="O15" s="76"/>
      <c r="P15" s="28"/>
      <c r="Q15" s="31" t="str">
        <f>IF(Price_Prpsl_Type="","&lt;&lt;&lt;Required Information","OK")</f>
        <v>&lt;&lt;&lt;Required Information</v>
      </c>
      <c r="R15" s="33"/>
      <c r="S15" s="28"/>
      <c r="T15" s="28"/>
      <c r="U15" s="28"/>
      <c r="V15" s="28"/>
      <c r="W15" s="28"/>
      <c r="X15" s="28"/>
      <c r="Y15" s="28"/>
      <c r="Z15" s="28"/>
      <c r="AA15" s="28"/>
      <c r="AB15" s="28"/>
      <c r="AC15" s="28"/>
    </row>
    <row r="16" spans="1:29" x14ac:dyDescent="0.25">
      <c r="A16" s="28"/>
      <c r="B16" s="71"/>
      <c r="C16" s="74" t="s">
        <v>51</v>
      </c>
      <c r="D16" s="74"/>
      <c r="E16" s="90"/>
      <c r="F16" s="116"/>
      <c r="G16" s="80" t="s">
        <v>50</v>
      </c>
      <c r="H16" s="80"/>
      <c r="I16" s="79"/>
      <c r="J16" s="74"/>
      <c r="K16" s="74"/>
      <c r="L16" s="74"/>
      <c r="M16" s="74"/>
      <c r="N16" s="74"/>
      <c r="O16" s="76"/>
      <c r="P16" s="28"/>
      <c r="Q16" s="31" t="str">
        <f>IF(OREC_Term="","&lt;&lt;&lt;Required Information","OK")</f>
        <v>&lt;&lt;&lt;Required Information</v>
      </c>
      <c r="R16" s="33"/>
      <c r="S16" s="28"/>
      <c r="T16" s="28"/>
      <c r="U16" s="28"/>
      <c r="V16" s="28"/>
      <c r="W16" s="28"/>
      <c r="X16" s="28"/>
      <c r="Y16" s="28"/>
      <c r="Z16" s="28"/>
      <c r="AA16" s="28"/>
      <c r="AB16" s="28"/>
      <c r="AC16" s="28"/>
    </row>
    <row r="17" spans="1:29" x14ac:dyDescent="0.25">
      <c r="A17" s="28"/>
      <c r="B17" s="71"/>
      <c r="C17" s="74" t="s">
        <v>52</v>
      </c>
      <c r="D17" s="74"/>
      <c r="E17" s="74"/>
      <c r="F17" s="74"/>
      <c r="G17" s="74"/>
      <c r="H17" s="74"/>
      <c r="I17" s="74"/>
      <c r="J17" s="74"/>
      <c r="K17" s="74"/>
      <c r="L17" s="74"/>
      <c r="M17" s="74"/>
      <c r="N17" s="74"/>
      <c r="O17" s="76"/>
      <c r="P17" s="28"/>
      <c r="Q17" s="32"/>
      <c r="R17" s="33"/>
      <c r="S17" s="28"/>
      <c r="T17" s="28" t="s">
        <v>93</v>
      </c>
      <c r="U17" s="28"/>
      <c r="V17" s="28"/>
      <c r="W17" s="28"/>
      <c r="X17" s="28"/>
      <c r="Y17" s="28"/>
      <c r="Z17" s="28"/>
      <c r="AA17" s="28"/>
      <c r="AB17" s="28"/>
      <c r="AC17" s="28"/>
    </row>
    <row r="18" spans="1:29" x14ac:dyDescent="0.25">
      <c r="A18" s="28"/>
      <c r="B18" s="71"/>
      <c r="C18" s="81" t="s">
        <v>5</v>
      </c>
      <c r="D18" s="74"/>
      <c r="E18" s="90"/>
      <c r="F18" s="117" t="str">
        <f>V9</f>
        <v>na</v>
      </c>
      <c r="G18" s="117"/>
      <c r="H18" s="79"/>
      <c r="I18" s="79"/>
      <c r="J18" s="74"/>
      <c r="K18" s="74"/>
      <c r="L18" s="74"/>
      <c r="M18" s="74"/>
      <c r="N18" s="74"/>
      <c r="O18" s="76"/>
      <c r="P18" s="28"/>
      <c r="Q18" s="31"/>
      <c r="R18" s="33"/>
      <c r="S18" s="28"/>
      <c r="T18" s="212" t="e">
        <f>INDEX(Upgrade_Cost_Table,2,$S$9)</f>
        <v>#VALUE!</v>
      </c>
      <c r="U18" s="211">
        <f>(1+Inflation_Rate)^($S$12-Upgrade_Base_Year)*(1+Validation!$C$30)^($S$12-Upgrade_Base_Year)</f>
        <v>2.3532850935656543E-2</v>
      </c>
      <c r="V18" s="212" t="e">
        <f>T18*U18</f>
        <v>#VALUE!</v>
      </c>
      <c r="W18" s="28"/>
      <c r="X18" s="28"/>
      <c r="Y18" s="28"/>
      <c r="Z18" s="28"/>
      <c r="AA18" s="28"/>
      <c r="AB18" s="28"/>
      <c r="AC18" s="28"/>
    </row>
    <row r="19" spans="1:29" x14ac:dyDescent="0.25">
      <c r="A19" s="28"/>
      <c r="B19" s="71"/>
      <c r="C19" s="81" t="s">
        <v>6</v>
      </c>
      <c r="D19" s="74"/>
      <c r="E19" s="90"/>
      <c r="F19" s="210" t="str">
        <f>IF(AND(NOT(Installed_Capacity=""),Price_Prpsl_Type=Validation!$H$23),$V$20,"na  ")</f>
        <v xml:space="preserve">na  </v>
      </c>
      <c r="G19" s="117"/>
      <c r="H19" s="190" t="str">
        <f>"MM ("&amp;TEXT($S$12,"0000.00")&amp;" $ Capital Cost Based on Case Selection)"</f>
        <v>MM (1900.00 $ Capital Cost Based on Case Selection)</v>
      </c>
      <c r="I19" s="74"/>
      <c r="J19" s="74"/>
      <c r="K19" s="74"/>
      <c r="L19" s="74"/>
      <c r="M19" s="74"/>
      <c r="N19" s="74"/>
      <c r="O19" s="76"/>
      <c r="P19" s="28"/>
      <c r="Q19" s="32"/>
      <c r="R19" s="34" t="s">
        <v>67</v>
      </c>
      <c r="S19" s="28"/>
      <c r="T19" s="212" t="e">
        <f>INDEX(Upgrade_Cost_Table,3,$S$9)</f>
        <v>#VALUE!</v>
      </c>
      <c r="U19" s="211">
        <f>(1+Inflation_Rate)^($S$12-Upgrade_Base_Year)*Validation!$C$31</f>
        <v>0.12234341918051203</v>
      </c>
      <c r="V19" s="212" t="e">
        <f>T19*U19</f>
        <v>#VALUE!</v>
      </c>
      <c r="W19" s="28"/>
      <c r="X19" s="28"/>
      <c r="Y19" s="28"/>
      <c r="Z19" s="28"/>
      <c r="AA19" s="28"/>
      <c r="AB19" s="28"/>
      <c r="AC19" s="28"/>
    </row>
    <row r="20" spans="1:29" x14ac:dyDescent="0.25">
      <c r="A20" s="28"/>
      <c r="B20" s="71"/>
      <c r="C20" s="81" t="s">
        <v>16</v>
      </c>
      <c r="D20" s="74"/>
      <c r="E20" s="90"/>
      <c r="F20" s="118"/>
      <c r="G20" s="147"/>
      <c r="H20" s="82" t="s">
        <v>17</v>
      </c>
      <c r="I20" s="74"/>
      <c r="J20" s="74"/>
      <c r="K20" s="83" t="str">
        <f>IF(AND(Part_2_Price&gt;0,Price_Prpsl_Type&lt;&gt;Validation!$H$23),"Part 2 Price will be ignored.","")</f>
        <v/>
      </c>
      <c r="L20" s="74"/>
      <c r="M20" s="74"/>
      <c r="N20" s="74"/>
      <c r="O20" s="76"/>
      <c r="P20" s="28"/>
      <c r="Q20" s="31" t="str">
        <f>IF(AND(Part_2_Price&lt;=0,Price_Prpsl_Type=Validation!$H$23),"&lt;&lt;&lt;Required Information","OK")</f>
        <v>OK</v>
      </c>
      <c r="R20" s="35">
        <f>IF(AND(Price_Prpsl_Type=Validation!$H$23,ISNUMBER(Part_2_Price)),ROUND(Part_2_Price,2),0)</f>
        <v>0</v>
      </c>
      <c r="S20" s="28"/>
      <c r="T20" s="213" t="e">
        <f>SUM(T18:T19)</f>
        <v>#VALUE!</v>
      </c>
      <c r="U20" s="28"/>
      <c r="V20" s="213" t="e">
        <f>SUM(V18:V19)</f>
        <v>#VALUE!</v>
      </c>
      <c r="W20" s="28"/>
      <c r="X20" s="28"/>
      <c r="Y20" s="28"/>
      <c r="Z20" s="28"/>
      <c r="AA20" s="28"/>
      <c r="AB20" s="28"/>
      <c r="AC20" s="28"/>
    </row>
    <row r="21" spans="1:29" x14ac:dyDescent="0.25">
      <c r="A21" s="28"/>
      <c r="B21" s="71"/>
      <c r="C21" s="74"/>
      <c r="D21" s="74"/>
      <c r="E21" s="74"/>
      <c r="F21" s="74"/>
      <c r="G21" s="74"/>
      <c r="H21" s="84" t="str">
        <f>IF(AND(Price_Prpsl_Type=Validation!$H$23,ISNUMBER(Base_Upgrade_Cost)),Part_2_Price/Base_Upgrade_Cost,"")</f>
        <v/>
      </c>
      <c r="I21" s="85" t="str">
        <f>IF(Price_Prpsl_Type=Validation!H23,"/ MWh per  $MM of upgrade cost","")</f>
        <v/>
      </c>
      <c r="J21" s="74"/>
      <c r="K21" s="74"/>
      <c r="L21" s="74"/>
      <c r="M21" s="74"/>
      <c r="N21" s="74"/>
      <c r="O21" s="76"/>
      <c r="P21" s="28"/>
      <c r="Q21" s="32"/>
      <c r="R21" s="28"/>
      <c r="S21" s="36"/>
      <c r="T21" s="28"/>
      <c r="U21" s="28"/>
      <c r="V21" s="28"/>
      <c r="W21" s="28"/>
      <c r="X21" s="28"/>
      <c r="Y21" s="28"/>
      <c r="Z21" s="28"/>
      <c r="AA21" s="28"/>
      <c r="AB21" s="28"/>
      <c r="AC21" s="28"/>
    </row>
    <row r="22" spans="1:29" x14ac:dyDescent="0.25">
      <c r="A22" s="28"/>
      <c r="B22" s="71"/>
      <c r="C22" s="74" t="s">
        <v>8</v>
      </c>
      <c r="D22" s="74"/>
      <c r="E22" s="74"/>
      <c r="F22" s="74"/>
      <c r="G22" s="74"/>
      <c r="H22" s="74"/>
      <c r="I22" s="74"/>
      <c r="J22" s="74"/>
      <c r="K22" s="74"/>
      <c r="L22" s="74"/>
      <c r="M22" s="74"/>
      <c r="N22" s="74"/>
      <c r="O22" s="76"/>
      <c r="P22" s="28"/>
      <c r="Q22" s="32"/>
      <c r="R22" s="28"/>
      <c r="S22" s="36"/>
      <c r="T22" s="28"/>
      <c r="U22" s="28"/>
      <c r="V22" s="28"/>
      <c r="W22" s="28"/>
      <c r="X22" s="28"/>
      <c r="Y22" s="28"/>
      <c r="Z22" s="28"/>
      <c r="AA22" s="28"/>
      <c r="AB22" s="28"/>
      <c r="AC22" s="28"/>
    </row>
    <row r="23" spans="1:29" x14ac:dyDescent="0.25">
      <c r="A23" s="28"/>
      <c r="B23" s="71"/>
      <c r="C23" s="126" t="s">
        <v>59</v>
      </c>
      <c r="E23" s="74"/>
      <c r="F23" s="74"/>
      <c r="G23" s="74"/>
      <c r="H23" s="74"/>
      <c r="I23" s="74"/>
      <c r="J23" s="74"/>
      <c r="K23" s="86"/>
      <c r="L23" s="86">
        <f>Real_Discount_Rate</f>
        <v>7.2048372531314797E-3</v>
      </c>
      <c r="M23" s="74"/>
      <c r="N23" s="74"/>
      <c r="O23" s="76"/>
      <c r="P23" s="28"/>
      <c r="Q23" s="32"/>
      <c r="R23" s="28"/>
      <c r="S23" s="36"/>
      <c r="T23" s="28"/>
      <c r="U23" s="28"/>
      <c r="V23" s="28"/>
      <c r="W23" s="28"/>
      <c r="X23" s="28"/>
      <c r="Y23" s="28"/>
      <c r="Z23" s="28"/>
      <c r="AA23" s="28"/>
      <c r="AB23" s="28"/>
      <c r="AC23" s="28"/>
    </row>
    <row r="24" spans="1:29" x14ac:dyDescent="0.25">
      <c r="A24" s="28"/>
      <c r="B24" s="71"/>
      <c r="C24" s="228" t="s">
        <v>27</v>
      </c>
      <c r="D24" s="228" t="s">
        <v>28</v>
      </c>
      <c r="E24" s="228" t="s">
        <v>29</v>
      </c>
      <c r="F24" s="122" t="s">
        <v>19</v>
      </c>
      <c r="G24" s="125"/>
      <c r="H24" s="251" t="s">
        <v>18</v>
      </c>
      <c r="I24" s="252"/>
      <c r="J24" s="253"/>
      <c r="K24" s="228" t="str">
        <f>TEXT(Base_Year,"0000")&amp;" $ Deflator"</f>
        <v>2012 $ Deflator</v>
      </c>
      <c r="L24" s="228" t="s">
        <v>26</v>
      </c>
      <c r="M24" s="227" t="str">
        <f>TEXT(Base_Year,"0000")&amp;" $ OREC Price"</f>
        <v>2012 $ OREC Price</v>
      </c>
      <c r="N24" s="227"/>
      <c r="O24" s="87"/>
      <c r="P24" s="28"/>
      <c r="Q24" s="32"/>
      <c r="R24" s="37" t="s">
        <v>40</v>
      </c>
      <c r="S24" s="185" t="s">
        <v>86</v>
      </c>
      <c r="T24" s="28"/>
      <c r="U24" s="28"/>
      <c r="V24" s="28"/>
      <c r="W24" s="28"/>
      <c r="X24" s="28"/>
      <c r="Y24" s="28"/>
      <c r="Z24" s="28"/>
      <c r="AA24" s="28"/>
      <c r="AB24" s="28"/>
      <c r="AC24" s="28"/>
    </row>
    <row r="25" spans="1:29" x14ac:dyDescent="0.25">
      <c r="A25" s="28"/>
      <c r="B25" s="71"/>
      <c r="C25" s="229"/>
      <c r="D25" s="229"/>
      <c r="E25" s="229"/>
      <c r="F25" s="112" t="s">
        <v>66</v>
      </c>
      <c r="G25" s="125"/>
      <c r="H25" s="88" t="s">
        <v>19</v>
      </c>
      <c r="I25" s="88" t="s">
        <v>20</v>
      </c>
      <c r="J25" s="88" t="s">
        <v>21</v>
      </c>
      <c r="K25" s="229"/>
      <c r="L25" s="229"/>
      <c r="M25" s="88" t="s">
        <v>23</v>
      </c>
      <c r="N25" s="88" t="s">
        <v>22</v>
      </c>
      <c r="O25" s="87"/>
      <c r="P25" s="28"/>
      <c r="Q25" s="32"/>
      <c r="R25" s="38" t="s">
        <v>41</v>
      </c>
      <c r="S25" s="36"/>
      <c r="T25" s="28"/>
      <c r="U25" s="28"/>
      <c r="V25" s="28"/>
      <c r="W25" s="28"/>
      <c r="X25" s="28"/>
      <c r="Y25" s="28"/>
      <c r="Z25" s="28"/>
      <c r="AA25" s="28"/>
      <c r="AB25" s="28"/>
      <c r="AC25" s="28"/>
    </row>
    <row r="26" spans="1:29" x14ac:dyDescent="0.25">
      <c r="A26" s="28"/>
      <c r="B26" s="71"/>
      <c r="C26" s="127">
        <f>YEAR(Earliest_CO_Date)</f>
        <v>2017</v>
      </c>
      <c r="D26" s="130">
        <f t="shared" ref="D26:D55" si="0">IF(CO_Date="",0,$C26-YEAR(CO_Date)+1)</f>
        <v>0</v>
      </c>
      <c r="E26" s="89">
        <f t="shared" ref="E26:E55" si="1">IF(D26&lt;1,0,IF(D26&gt;OREC_Term+1,0,IF(D26=1,13-MONTH(CO_Date),IF(D26=OREC_Term+1,MONTH(CO_Date)-1,12))))</f>
        <v>0</v>
      </c>
      <c r="F26" s="119"/>
      <c r="H26" s="134" t="str">
        <f>IF(AND($R26,ISNUMBER($F26)),ROUND($F26,2),"na  ")</f>
        <v xml:space="preserve">na  </v>
      </c>
      <c r="I26" s="135" t="str">
        <f>IF(AND(Price_Prpsl_Type=Validation!$H$23,$R26),Rounded_Part2_Price,"na  ")</f>
        <v xml:space="preserve">na  </v>
      </c>
      <c r="J26" s="136" t="str">
        <f>IF(AND($T$6,$R26),$H26+IF(Price_Prpsl_Type=Validation!$H$23,I26,0),"na  ")</f>
        <v xml:space="preserve">na  </v>
      </c>
      <c r="K26" s="141">
        <f>IF($C26=YEAR(Earliest_CO_Date),1/Base_to_Early_CO_Factor,K25/(1+IF($C26&gt;InfYr2,Inflation3,IF($C26&gt;InfYr1,Inflation2,Inflation_Rate))))</f>
        <v>0.92233905183545462</v>
      </c>
      <c r="L26" s="142">
        <f t="shared" ref="L26:L55" si="2">1/(1+Real_Discount_Rate)^($C26-Base_Year)</f>
        <v>0.96474155511006288</v>
      </c>
      <c r="M26" s="134">
        <f>IF($J26="na  ", 0,$J26*$K26)</f>
        <v>0</v>
      </c>
      <c r="N26" s="136">
        <f t="shared" ref="N26:N49" si="3">IF($E26=0, 0,$M$69/$F$68)</f>
        <v>0</v>
      </c>
      <c r="O26" s="101"/>
      <c r="P26" s="28"/>
      <c r="Q26" s="31" t="str">
        <f t="shared" ref="Q26:Q55" si="4">IF(AND($F26&lt;=0,$R26),"&lt;&lt;&lt;Required Information","OK")</f>
        <v>OK</v>
      </c>
      <c r="R26" s="28" t="b">
        <f t="shared" ref="R26:R55" si="5">AND($D26&gt;0,$D26&lt;=OREC_Term+5+IF(MONTH(CO_Date)&gt;1,1,0))</f>
        <v>0</v>
      </c>
      <c r="S26" s="36"/>
      <c r="T26" s="28"/>
      <c r="U26" s="28"/>
      <c r="V26" s="28"/>
      <c r="W26" s="28"/>
      <c r="X26" s="28"/>
      <c r="Y26" s="28"/>
      <c r="Z26" s="28"/>
      <c r="AA26" s="28"/>
      <c r="AB26" s="28"/>
      <c r="AC26" s="28"/>
    </row>
    <row r="27" spans="1:29" x14ac:dyDescent="0.25">
      <c r="A27" s="28"/>
      <c r="B27" s="71"/>
      <c r="C27" s="128">
        <f>C26+1</f>
        <v>2018</v>
      </c>
      <c r="D27" s="131">
        <f t="shared" si="0"/>
        <v>0</v>
      </c>
      <c r="E27" s="89">
        <f t="shared" si="1"/>
        <v>0</v>
      </c>
      <c r="F27" s="118"/>
      <c r="H27" s="137" t="str">
        <f t="shared" ref="H27:H55" si="6">IF(AND($R27,ISNUMBER($F27)),ROUND($F27,2),"na  ")</f>
        <v xml:space="preserve">na  </v>
      </c>
      <c r="I27" s="100" t="str">
        <f>IF(AND(Price_Prpsl_Type=Validation!$H$23,$R27),Rounded_Part2_Price,"na  ")</f>
        <v xml:space="preserve">na  </v>
      </c>
      <c r="J27" s="101" t="str">
        <f>IF(AND($T$6,$R27),$H27+IF(Price_Prpsl_Type=Validation!$H$23,I27,0),"na  ")</f>
        <v xml:space="preserve">na  </v>
      </c>
      <c r="K27" s="143">
        <f t="shared" ref="K27:K55" si="7">IF($C27=Upgrade_Base_Year,1/Base_to_Early_CO_Factor,K26/(1+IF($C27&gt;InfYr2,Inflation3,IF($C27&gt;InfYr1,Inflation2,Inflation_Rate))))</f>
        <v>0.9053545995479354</v>
      </c>
      <c r="L27" s="144">
        <f t="shared" si="2"/>
        <v>0.95784047040632236</v>
      </c>
      <c r="M27" s="137">
        <f t="shared" ref="M27:M55" si="8">IF($J27="na  ", 0,$J27*$K27)</f>
        <v>0</v>
      </c>
      <c r="N27" s="101">
        <f t="shared" si="3"/>
        <v>0</v>
      </c>
      <c r="O27" s="101"/>
      <c r="P27" s="28"/>
      <c r="Q27" s="31" t="str">
        <f t="shared" si="4"/>
        <v>OK</v>
      </c>
      <c r="R27" s="28" t="b">
        <f t="shared" si="5"/>
        <v>0</v>
      </c>
      <c r="S27" s="184">
        <f>K26/K27-1</f>
        <v>1.8759999999999888E-2</v>
      </c>
      <c r="T27" s="28"/>
      <c r="U27" s="28"/>
      <c r="V27" s="28"/>
      <c r="W27" s="28"/>
      <c r="X27" s="28"/>
      <c r="Y27" s="28"/>
      <c r="Z27" s="28"/>
      <c r="AA27" s="28"/>
      <c r="AB27" s="28"/>
      <c r="AC27" s="28"/>
    </row>
    <row r="28" spans="1:29" x14ac:dyDescent="0.25">
      <c r="A28" s="28"/>
      <c r="B28" s="71"/>
      <c r="C28" s="128">
        <f t="shared" ref="C28:C55" si="9">C27+1</f>
        <v>2019</v>
      </c>
      <c r="D28" s="131">
        <f t="shared" si="0"/>
        <v>0</v>
      </c>
      <c r="E28" s="89">
        <f t="shared" si="1"/>
        <v>0</v>
      </c>
      <c r="F28" s="118"/>
      <c r="H28" s="137" t="str">
        <f t="shared" si="6"/>
        <v xml:space="preserve">na  </v>
      </c>
      <c r="I28" s="100" t="str">
        <f>IF(AND(Price_Prpsl_Type=Validation!$H$23,$R28),Rounded_Part2_Price,"na  ")</f>
        <v xml:space="preserve">na  </v>
      </c>
      <c r="J28" s="101" t="str">
        <f>IF(AND($T$6,$R28),$H28+IF(Price_Prpsl_Type=Validation!$H$23,I28,0),"na  ")</f>
        <v xml:space="preserve">na  </v>
      </c>
      <c r="K28" s="143">
        <f t="shared" si="7"/>
        <v>0.88868290819028573</v>
      </c>
      <c r="L28" s="144">
        <f t="shared" si="2"/>
        <v>0.95098875122419335</v>
      </c>
      <c r="M28" s="137">
        <f t="shared" si="8"/>
        <v>0</v>
      </c>
      <c r="N28" s="101">
        <f t="shared" si="3"/>
        <v>0</v>
      </c>
      <c r="O28" s="101"/>
      <c r="P28" s="28"/>
      <c r="Q28" s="31" t="str">
        <f t="shared" si="4"/>
        <v>OK</v>
      </c>
      <c r="R28" s="28" t="b">
        <f t="shared" si="5"/>
        <v>0</v>
      </c>
      <c r="S28" s="184">
        <f t="shared" ref="S28:S55" si="10">K27/K28-1</f>
        <v>1.8759999999999888E-2</v>
      </c>
      <c r="T28" s="28"/>
      <c r="U28" s="28"/>
      <c r="V28" s="28"/>
      <c r="W28" s="28"/>
      <c r="X28" s="28"/>
      <c r="Y28" s="28"/>
      <c r="Z28" s="28"/>
      <c r="AA28" s="28"/>
      <c r="AB28" s="28"/>
      <c r="AC28" s="28"/>
    </row>
    <row r="29" spans="1:29" x14ac:dyDescent="0.25">
      <c r="A29" s="28"/>
      <c r="B29" s="71"/>
      <c r="C29" s="128">
        <f t="shared" si="9"/>
        <v>2020</v>
      </c>
      <c r="D29" s="131">
        <f t="shared" si="0"/>
        <v>0</v>
      </c>
      <c r="E29" s="89">
        <f t="shared" si="1"/>
        <v>0</v>
      </c>
      <c r="F29" s="118"/>
      <c r="H29" s="137" t="str">
        <f t="shared" si="6"/>
        <v xml:space="preserve">na  </v>
      </c>
      <c r="I29" s="100" t="str">
        <f>IF(AND(Price_Prpsl_Type=Validation!$H$23,$R29),Rounded_Part2_Price,"na  ")</f>
        <v xml:space="preserve">na  </v>
      </c>
      <c r="J29" s="101" t="str">
        <f>IF(AND($T$6,$R29),$H29+IF(Price_Prpsl_Type=Validation!$H$23,I29,0),"na  ")</f>
        <v xml:space="preserve">na  </v>
      </c>
      <c r="K29" s="143">
        <f t="shared" si="7"/>
        <v>0.87231821841286061</v>
      </c>
      <c r="L29" s="144">
        <f t="shared" si="2"/>
        <v>0.94418604443734433</v>
      </c>
      <c r="M29" s="137">
        <f t="shared" si="8"/>
        <v>0</v>
      </c>
      <c r="N29" s="101">
        <f t="shared" si="3"/>
        <v>0</v>
      </c>
      <c r="O29" s="101"/>
      <c r="P29" s="28"/>
      <c r="Q29" s="31" t="str">
        <f t="shared" si="4"/>
        <v>OK</v>
      </c>
      <c r="R29" s="28" t="b">
        <f t="shared" si="5"/>
        <v>0</v>
      </c>
      <c r="S29" s="184">
        <f t="shared" si="10"/>
        <v>1.8759999999999888E-2</v>
      </c>
      <c r="T29" s="28"/>
      <c r="U29" s="28"/>
      <c r="V29" s="28"/>
      <c r="W29" s="28"/>
      <c r="X29" s="28"/>
      <c r="Y29" s="28"/>
      <c r="Z29" s="28"/>
      <c r="AA29" s="28"/>
      <c r="AB29" s="28"/>
      <c r="AC29" s="28"/>
    </row>
    <row r="30" spans="1:29" x14ac:dyDescent="0.25">
      <c r="A30" s="28"/>
      <c r="B30" s="71"/>
      <c r="C30" s="128">
        <f t="shared" si="9"/>
        <v>2021</v>
      </c>
      <c r="D30" s="131">
        <f t="shared" si="0"/>
        <v>0</v>
      </c>
      <c r="E30" s="89">
        <f t="shared" si="1"/>
        <v>0</v>
      </c>
      <c r="F30" s="118"/>
      <c r="H30" s="137" t="str">
        <f t="shared" si="6"/>
        <v xml:space="preserve">na  </v>
      </c>
      <c r="I30" s="100" t="str">
        <f>IF(AND(Price_Prpsl_Type=Validation!$H$23,$R30),Rounded_Part2_Price,"na  ")</f>
        <v xml:space="preserve">na  </v>
      </c>
      <c r="J30" s="101" t="str">
        <f>IF(AND($T$6,$R30),$H30+IF(Price_Prpsl_Type=Validation!$H$23,I30,0),"na  ")</f>
        <v xml:space="preserve">na  </v>
      </c>
      <c r="K30" s="143">
        <f t="shared" si="7"/>
        <v>0.85625487692180757</v>
      </c>
      <c r="L30" s="144">
        <f t="shared" si="2"/>
        <v>0.93743199944546218</v>
      </c>
      <c r="M30" s="137">
        <f t="shared" si="8"/>
        <v>0</v>
      </c>
      <c r="N30" s="101">
        <f t="shared" si="3"/>
        <v>0</v>
      </c>
      <c r="O30" s="101"/>
      <c r="P30" s="28"/>
      <c r="Q30" s="31" t="str">
        <f t="shared" si="4"/>
        <v>OK</v>
      </c>
      <c r="R30" s="28" t="b">
        <f t="shared" si="5"/>
        <v>0</v>
      </c>
      <c r="S30" s="184">
        <f t="shared" si="10"/>
        <v>1.8759999999999888E-2</v>
      </c>
      <c r="T30" s="28"/>
      <c r="U30" s="28"/>
      <c r="V30" s="28"/>
      <c r="W30" s="28"/>
      <c r="X30" s="28"/>
      <c r="Y30" s="28"/>
      <c r="Z30" s="28"/>
      <c r="AA30" s="28"/>
      <c r="AB30" s="28"/>
      <c r="AC30" s="28"/>
    </row>
    <row r="31" spans="1:29" x14ac:dyDescent="0.25">
      <c r="A31" s="28"/>
      <c r="B31" s="71"/>
      <c r="C31" s="128">
        <f t="shared" si="9"/>
        <v>2022</v>
      </c>
      <c r="D31" s="131">
        <f t="shared" si="0"/>
        <v>0</v>
      </c>
      <c r="E31" s="89">
        <f t="shared" si="1"/>
        <v>0</v>
      </c>
      <c r="F31" s="118"/>
      <c r="H31" s="137" t="str">
        <f t="shared" si="6"/>
        <v xml:space="preserve">na  </v>
      </c>
      <c r="I31" s="100" t="str">
        <f>IF(AND(Price_Prpsl_Type=Validation!$H$23,$R31),Rounded_Part2_Price,"na  ")</f>
        <v xml:space="preserve">na  </v>
      </c>
      <c r="J31" s="101" t="str">
        <f>IF(AND($T$6,$R31),$H31+IF(Price_Prpsl_Type=Validation!$H$23,I31,0),"na  ")</f>
        <v xml:space="preserve">na  </v>
      </c>
      <c r="K31" s="143">
        <f t="shared" si="7"/>
        <v>0.84048733452609803</v>
      </c>
      <c r="L31" s="144">
        <f t="shared" si="2"/>
        <v>0.93072626815618242</v>
      </c>
      <c r="M31" s="137">
        <f t="shared" si="8"/>
        <v>0</v>
      </c>
      <c r="N31" s="101">
        <f t="shared" si="3"/>
        <v>0</v>
      </c>
      <c r="O31" s="101"/>
      <c r="P31" s="28"/>
      <c r="Q31" s="31" t="str">
        <f t="shared" si="4"/>
        <v>OK</v>
      </c>
      <c r="R31" s="28" t="b">
        <f t="shared" si="5"/>
        <v>0</v>
      </c>
      <c r="S31" s="184">
        <f t="shared" si="10"/>
        <v>1.8759999999999888E-2</v>
      </c>
      <c r="T31" s="28"/>
      <c r="U31" s="28"/>
      <c r="V31" s="28"/>
      <c r="W31" s="28"/>
      <c r="X31" s="28"/>
      <c r="Y31" s="28"/>
      <c r="Z31" s="28"/>
      <c r="AA31" s="28"/>
      <c r="AB31" s="28"/>
      <c r="AC31" s="28"/>
    </row>
    <row r="32" spans="1:29" x14ac:dyDescent="0.25">
      <c r="A32" s="28"/>
      <c r="B32" s="71"/>
      <c r="C32" s="128">
        <f t="shared" si="9"/>
        <v>2023</v>
      </c>
      <c r="D32" s="131">
        <f t="shared" si="0"/>
        <v>0</v>
      </c>
      <c r="E32" s="89">
        <f t="shared" si="1"/>
        <v>0</v>
      </c>
      <c r="F32" s="118"/>
      <c r="H32" s="137" t="str">
        <f t="shared" si="6"/>
        <v xml:space="preserve">na  </v>
      </c>
      <c r="I32" s="100" t="str">
        <f>IF(AND(Price_Prpsl_Type=Validation!$H$23,$R32),Rounded_Part2_Price,"na  ")</f>
        <v xml:space="preserve">na  </v>
      </c>
      <c r="J32" s="101" t="str">
        <f>IF(AND($T$6,$R32),$H32+IF(Price_Prpsl_Type=Validation!$H$23,I32,0),"na  ")</f>
        <v xml:space="preserve">na  </v>
      </c>
      <c r="K32" s="143">
        <f t="shared" si="7"/>
        <v>0.8250101442205211</v>
      </c>
      <c r="L32" s="144">
        <f t="shared" si="2"/>
        <v>0.92406850496714965</v>
      </c>
      <c r="M32" s="137">
        <f t="shared" si="8"/>
        <v>0</v>
      </c>
      <c r="N32" s="101">
        <f t="shared" si="3"/>
        <v>0</v>
      </c>
      <c r="O32" s="101"/>
      <c r="P32" s="28"/>
      <c r="Q32" s="31" t="str">
        <f t="shared" si="4"/>
        <v>OK</v>
      </c>
      <c r="R32" s="28" t="b">
        <f t="shared" si="5"/>
        <v>0</v>
      </c>
      <c r="S32" s="184">
        <f t="shared" si="10"/>
        <v>1.8759999999999888E-2</v>
      </c>
      <c r="T32" s="28"/>
      <c r="U32" s="28"/>
      <c r="V32" s="28"/>
      <c r="W32" s="28"/>
      <c r="X32" s="28"/>
      <c r="Y32" s="28"/>
      <c r="Z32" s="28"/>
      <c r="AA32" s="28"/>
      <c r="AB32" s="28"/>
      <c r="AC32" s="28"/>
    </row>
    <row r="33" spans="1:29" x14ac:dyDescent="0.25">
      <c r="A33" s="28"/>
      <c r="B33" s="71"/>
      <c r="C33" s="128">
        <f t="shared" si="9"/>
        <v>2024</v>
      </c>
      <c r="D33" s="131">
        <f t="shared" si="0"/>
        <v>0</v>
      </c>
      <c r="E33" s="89">
        <f t="shared" si="1"/>
        <v>0</v>
      </c>
      <c r="F33" s="118"/>
      <c r="H33" s="137" t="str">
        <f t="shared" si="6"/>
        <v xml:space="preserve">na  </v>
      </c>
      <c r="I33" s="100" t="str">
        <f>IF(AND(Price_Prpsl_Type=Validation!$H$23,$R33),Rounded_Part2_Price,"na  ")</f>
        <v xml:space="preserve">na  </v>
      </c>
      <c r="J33" s="101" t="str">
        <f>IF(AND($T$6,$R33),$H33+IF(Price_Prpsl_Type=Validation!$H$23,I33,0),"na  ")</f>
        <v xml:space="preserve">na  </v>
      </c>
      <c r="K33" s="143">
        <f t="shared" si="7"/>
        <v>0.8098179593039786</v>
      </c>
      <c r="L33" s="144">
        <f t="shared" si="2"/>
        <v>0.91745836674820491</v>
      </c>
      <c r="M33" s="137">
        <f t="shared" si="8"/>
        <v>0</v>
      </c>
      <c r="N33" s="101">
        <f t="shared" si="3"/>
        <v>0</v>
      </c>
      <c r="O33" s="101"/>
      <c r="P33" s="28"/>
      <c r="Q33" s="31" t="str">
        <f t="shared" si="4"/>
        <v>OK</v>
      </c>
      <c r="R33" s="28" t="b">
        <f t="shared" si="5"/>
        <v>0</v>
      </c>
      <c r="S33" s="184">
        <f t="shared" si="10"/>
        <v>1.8759999999999888E-2</v>
      </c>
      <c r="T33" s="28"/>
      <c r="U33" s="28"/>
      <c r="V33" s="28"/>
      <c r="W33" s="28"/>
      <c r="X33" s="28"/>
      <c r="Y33" s="28"/>
      <c r="Z33" s="28"/>
      <c r="AA33" s="28"/>
      <c r="AB33" s="28"/>
      <c r="AC33" s="28"/>
    </row>
    <row r="34" spans="1:29" x14ac:dyDescent="0.25">
      <c r="A34" s="28"/>
      <c r="B34" s="71"/>
      <c r="C34" s="128">
        <f t="shared" si="9"/>
        <v>2025</v>
      </c>
      <c r="D34" s="131">
        <f t="shared" si="0"/>
        <v>0</v>
      </c>
      <c r="E34" s="89">
        <f t="shared" si="1"/>
        <v>0</v>
      </c>
      <c r="F34" s="118"/>
      <c r="H34" s="137" t="str">
        <f t="shared" si="6"/>
        <v xml:space="preserve">na  </v>
      </c>
      <c r="I34" s="100" t="str">
        <f>IF(AND(Price_Prpsl_Type=Validation!$H$23,$R34),Rounded_Part2_Price,"na  ")</f>
        <v xml:space="preserve">na  </v>
      </c>
      <c r="J34" s="101" t="str">
        <f>IF(AND($T$6,$R34),$H34+IF(Price_Prpsl_Type=Validation!$H$23,I34,0),"na  ")</f>
        <v xml:space="preserve">na  </v>
      </c>
      <c r="K34" s="143">
        <f t="shared" si="7"/>
        <v>0.79490553153243027</v>
      </c>
      <c r="L34" s="144">
        <f t="shared" si="2"/>
        <v>0.91089551282370251</v>
      </c>
      <c r="M34" s="137">
        <f t="shared" si="8"/>
        <v>0</v>
      </c>
      <c r="N34" s="101">
        <f t="shared" si="3"/>
        <v>0</v>
      </c>
      <c r="O34" s="101"/>
      <c r="P34" s="28"/>
      <c r="Q34" s="31" t="str">
        <f t="shared" si="4"/>
        <v>OK</v>
      </c>
      <c r="R34" s="28" t="b">
        <f t="shared" si="5"/>
        <v>0</v>
      </c>
      <c r="S34" s="184">
        <f t="shared" si="10"/>
        <v>1.8759999999999888E-2</v>
      </c>
      <c r="T34" s="28"/>
      <c r="U34" s="28"/>
      <c r="V34" s="28"/>
      <c r="W34" s="28"/>
      <c r="X34" s="28"/>
      <c r="Y34" s="28"/>
      <c r="Z34" s="28"/>
      <c r="AA34" s="28"/>
      <c r="AB34" s="28"/>
      <c r="AC34" s="28"/>
    </row>
    <row r="35" spans="1:29" x14ac:dyDescent="0.25">
      <c r="A35" s="28"/>
      <c r="B35" s="71"/>
      <c r="C35" s="128">
        <f t="shared" si="9"/>
        <v>2026</v>
      </c>
      <c r="D35" s="131">
        <f t="shared" si="0"/>
        <v>0</v>
      </c>
      <c r="E35" s="89">
        <f t="shared" si="1"/>
        <v>0</v>
      </c>
      <c r="F35" s="118"/>
      <c r="H35" s="137" t="str">
        <f t="shared" si="6"/>
        <v xml:space="preserve">na  </v>
      </c>
      <c r="I35" s="100" t="str">
        <f>IF(AND(Price_Prpsl_Type=Validation!$H$23,$R35),Rounded_Part2_Price,"na  ")</f>
        <v xml:space="preserve">na  </v>
      </c>
      <c r="J35" s="101" t="str">
        <f>IF(AND($T$6,$R35),$H35+IF(Price_Prpsl_Type=Validation!$H$23,I35,0),"na  ")</f>
        <v xml:space="preserve">na  </v>
      </c>
      <c r="K35" s="143">
        <f t="shared" si="7"/>
        <v>0.78026770930585254</v>
      </c>
      <c r="L35" s="144">
        <f t="shared" si="2"/>
        <v>0.90437960495495073</v>
      </c>
      <c r="M35" s="137">
        <f t="shared" si="8"/>
        <v>0</v>
      </c>
      <c r="N35" s="101">
        <f t="shared" si="3"/>
        <v>0</v>
      </c>
      <c r="O35" s="101"/>
      <c r="P35" s="28"/>
      <c r="Q35" s="31" t="str">
        <f t="shared" si="4"/>
        <v>OK</v>
      </c>
      <c r="R35" s="28" t="b">
        <f t="shared" si="5"/>
        <v>0</v>
      </c>
      <c r="S35" s="184">
        <f t="shared" si="10"/>
        <v>1.8759999999999888E-2</v>
      </c>
      <c r="T35" s="28"/>
      <c r="U35" s="28"/>
      <c r="V35" s="28"/>
      <c r="W35" s="28"/>
      <c r="X35" s="28"/>
      <c r="Y35" s="28"/>
      <c r="Z35" s="28"/>
      <c r="AA35" s="28"/>
      <c r="AB35" s="28"/>
      <c r="AC35" s="28"/>
    </row>
    <row r="36" spans="1:29" x14ac:dyDescent="0.25">
      <c r="A36" s="28"/>
      <c r="B36" s="71"/>
      <c r="C36" s="128">
        <f t="shared" si="9"/>
        <v>2027</v>
      </c>
      <c r="D36" s="131">
        <f t="shared" si="0"/>
        <v>0</v>
      </c>
      <c r="E36" s="89">
        <f t="shared" si="1"/>
        <v>0</v>
      </c>
      <c r="F36" s="118"/>
      <c r="H36" s="137" t="str">
        <f t="shared" si="6"/>
        <v xml:space="preserve">na  </v>
      </c>
      <c r="I36" s="100" t="str">
        <f>IF(AND(Price_Prpsl_Type=Validation!$H$23,$R36),Rounded_Part2_Price,"na  ")</f>
        <v xml:space="preserve">na  </v>
      </c>
      <c r="J36" s="101" t="str">
        <f>IF(AND($T$6,$R36),$H36+IF(Price_Prpsl_Type=Validation!$H$23,I36,0),"na  ")</f>
        <v xml:space="preserve">na  </v>
      </c>
      <c r="K36" s="143">
        <f t="shared" si="7"/>
        <v>0.76589943588858278</v>
      </c>
      <c r="L36" s="144">
        <f t="shared" si="2"/>
        <v>0.89791030732278088</v>
      </c>
      <c r="M36" s="137">
        <f t="shared" si="8"/>
        <v>0</v>
      </c>
      <c r="N36" s="101">
        <f t="shared" si="3"/>
        <v>0</v>
      </c>
      <c r="O36" s="101"/>
      <c r="P36" s="28"/>
      <c r="Q36" s="31" t="str">
        <f t="shared" si="4"/>
        <v>OK</v>
      </c>
      <c r="R36" s="28" t="b">
        <f t="shared" si="5"/>
        <v>0</v>
      </c>
      <c r="S36" s="184">
        <f t="shared" si="10"/>
        <v>1.8759999999999888E-2</v>
      </c>
      <c r="T36" s="28"/>
      <c r="U36" s="28"/>
      <c r="V36" s="28"/>
      <c r="W36" s="28"/>
      <c r="X36" s="28"/>
      <c r="Y36" s="28"/>
      <c r="Z36" s="28"/>
      <c r="AA36" s="28"/>
      <c r="AB36" s="28"/>
      <c r="AC36" s="28"/>
    </row>
    <row r="37" spans="1:29" x14ac:dyDescent="0.25">
      <c r="A37" s="28"/>
      <c r="B37" s="71"/>
      <c r="C37" s="128">
        <f t="shared" si="9"/>
        <v>2028</v>
      </c>
      <c r="D37" s="131">
        <f t="shared" si="0"/>
        <v>0</v>
      </c>
      <c r="E37" s="89">
        <f t="shared" si="1"/>
        <v>0</v>
      </c>
      <c r="F37" s="118"/>
      <c r="H37" s="137" t="str">
        <f t="shared" si="6"/>
        <v xml:space="preserve">na  </v>
      </c>
      <c r="I37" s="100" t="str">
        <f>IF(AND(Price_Prpsl_Type=Validation!$H$23,$R37),Rounded_Part2_Price,"na  ")</f>
        <v xml:space="preserve">na  </v>
      </c>
      <c r="J37" s="101" t="str">
        <f>IF(AND($T$6,$R37),$H37+IF(Price_Prpsl_Type=Validation!$H$23,I37,0),"na  ")</f>
        <v xml:space="preserve">na  </v>
      </c>
      <c r="K37" s="143">
        <f t="shared" si="7"/>
        <v>0.75179574766243562</v>
      </c>
      <c r="L37" s="144">
        <f t="shared" si="2"/>
        <v>0.89148728651023879</v>
      </c>
      <c r="M37" s="137">
        <f t="shared" si="8"/>
        <v>0</v>
      </c>
      <c r="N37" s="101">
        <f t="shared" si="3"/>
        <v>0</v>
      </c>
      <c r="O37" s="101"/>
      <c r="P37" s="28"/>
      <c r="Q37" s="31" t="str">
        <f t="shared" si="4"/>
        <v>OK</v>
      </c>
      <c r="R37" s="28" t="b">
        <f t="shared" si="5"/>
        <v>0</v>
      </c>
      <c r="S37" s="184">
        <f t="shared" si="10"/>
        <v>1.8759999999999888E-2</v>
      </c>
      <c r="T37" s="28"/>
      <c r="U37" s="28"/>
      <c r="V37" s="28"/>
      <c r="W37" s="28"/>
      <c r="X37" s="28"/>
      <c r="Y37" s="28"/>
      <c r="Z37" s="28"/>
      <c r="AA37" s="28"/>
      <c r="AB37" s="28"/>
      <c r="AC37" s="28"/>
    </row>
    <row r="38" spans="1:29" x14ac:dyDescent="0.25">
      <c r="A38" s="28"/>
      <c r="B38" s="71"/>
      <c r="C38" s="128">
        <f t="shared" si="9"/>
        <v>2029</v>
      </c>
      <c r="D38" s="131">
        <f t="shared" si="0"/>
        <v>0</v>
      </c>
      <c r="E38" s="89">
        <f t="shared" si="1"/>
        <v>0</v>
      </c>
      <c r="F38" s="118"/>
      <c r="H38" s="137" t="str">
        <f t="shared" si="6"/>
        <v xml:space="preserve">na  </v>
      </c>
      <c r="I38" s="100" t="str">
        <f>IF(AND(Price_Prpsl_Type=Validation!$H$23,$R38),Rounded_Part2_Price,"na  ")</f>
        <v xml:space="preserve">na  </v>
      </c>
      <c r="J38" s="101" t="str">
        <f>IF(AND($T$6,$R38),$H38+IF(Price_Prpsl_Type=Validation!$H$23,I38,0),"na  ")</f>
        <v xml:space="preserve">na  </v>
      </c>
      <c r="K38" s="143">
        <f t="shared" si="7"/>
        <v>0.73795177241198684</v>
      </c>
      <c r="L38" s="144">
        <f t="shared" si="2"/>
        <v>0.88511021148540159</v>
      </c>
      <c r="M38" s="137">
        <f t="shared" si="8"/>
        <v>0</v>
      </c>
      <c r="N38" s="101">
        <f t="shared" si="3"/>
        <v>0</v>
      </c>
      <c r="O38" s="101"/>
      <c r="P38" s="28"/>
      <c r="Q38" s="31" t="str">
        <f t="shared" si="4"/>
        <v>OK</v>
      </c>
      <c r="R38" s="28" t="b">
        <f t="shared" si="5"/>
        <v>0</v>
      </c>
      <c r="S38" s="184">
        <f t="shared" si="10"/>
        <v>1.8759999999999888E-2</v>
      </c>
      <c r="T38" s="28"/>
      <c r="U38" s="28"/>
      <c r="V38" s="28"/>
      <c r="W38" s="28"/>
      <c r="X38" s="28"/>
      <c r="Y38" s="28"/>
      <c r="Z38" s="28"/>
      <c r="AA38" s="28"/>
      <c r="AB38" s="28"/>
      <c r="AC38" s="28"/>
    </row>
    <row r="39" spans="1:29" x14ac:dyDescent="0.25">
      <c r="A39" s="28"/>
      <c r="B39" s="71"/>
      <c r="C39" s="128">
        <f t="shared" si="9"/>
        <v>2030</v>
      </c>
      <c r="D39" s="131">
        <f t="shared" si="0"/>
        <v>0</v>
      </c>
      <c r="E39" s="89">
        <f t="shared" si="1"/>
        <v>0</v>
      </c>
      <c r="F39" s="118"/>
      <c r="H39" s="137" t="str">
        <f t="shared" si="6"/>
        <v xml:space="preserve">na  </v>
      </c>
      <c r="I39" s="100" t="str">
        <f>IF(AND(Price_Prpsl_Type=Validation!$H$23,$R39),Rounded_Part2_Price,"na  ")</f>
        <v xml:space="preserve">na  </v>
      </c>
      <c r="J39" s="101" t="str">
        <f>IF(AND($T$6,$R39),$H39+IF(Price_Prpsl_Type=Validation!$H$23,I39,0),"na  ")</f>
        <v xml:space="preserve">na  </v>
      </c>
      <c r="K39" s="143">
        <f t="shared" si="7"/>
        <v>0.72436272764143361</v>
      </c>
      <c r="L39" s="144">
        <f t="shared" si="2"/>
        <v>0.8787787535843169</v>
      </c>
      <c r="M39" s="137">
        <f t="shared" si="8"/>
        <v>0</v>
      </c>
      <c r="N39" s="101">
        <f t="shared" si="3"/>
        <v>0</v>
      </c>
      <c r="O39" s="101"/>
      <c r="P39" s="28"/>
      <c r="Q39" s="31" t="str">
        <f t="shared" si="4"/>
        <v>OK</v>
      </c>
      <c r="R39" s="28" t="b">
        <f t="shared" si="5"/>
        <v>0</v>
      </c>
      <c r="S39" s="184">
        <f t="shared" si="10"/>
        <v>1.8759999999999888E-2</v>
      </c>
      <c r="T39" s="28"/>
      <c r="U39" s="28"/>
      <c r="V39" s="28"/>
      <c r="W39" s="28"/>
      <c r="X39" s="28"/>
      <c r="Y39" s="28"/>
      <c r="Z39" s="28"/>
      <c r="AA39" s="28"/>
      <c r="AB39" s="28"/>
      <c r="AC39" s="28"/>
    </row>
    <row r="40" spans="1:29" x14ac:dyDescent="0.25">
      <c r="A40" s="28"/>
      <c r="B40" s="71"/>
      <c r="C40" s="128">
        <f t="shared" si="9"/>
        <v>2031</v>
      </c>
      <c r="D40" s="131">
        <f t="shared" si="0"/>
        <v>0</v>
      </c>
      <c r="E40" s="89">
        <f t="shared" si="1"/>
        <v>0</v>
      </c>
      <c r="F40" s="118"/>
      <c r="H40" s="137" t="str">
        <f t="shared" si="6"/>
        <v xml:space="preserve">na  </v>
      </c>
      <c r="I40" s="100" t="str">
        <f>IF(AND(Price_Prpsl_Type=Validation!$H$23,$R40),Rounded_Part2_Price,"na  ")</f>
        <v xml:space="preserve">na  </v>
      </c>
      <c r="J40" s="101" t="str">
        <f>IF(AND($T$6,$R40),$H40+IF(Price_Prpsl_Type=Validation!$H$23,I40,0),"na  ")</f>
        <v xml:space="preserve">na  </v>
      </c>
      <c r="K40" s="143">
        <f t="shared" si="7"/>
        <v>0.71102391892244854</v>
      </c>
      <c r="L40" s="144">
        <f t="shared" si="2"/>
        <v>0.87249258649406347</v>
      </c>
      <c r="M40" s="137">
        <f t="shared" si="8"/>
        <v>0</v>
      </c>
      <c r="N40" s="101">
        <f t="shared" si="3"/>
        <v>0</v>
      </c>
      <c r="O40" s="101"/>
      <c r="P40" s="28"/>
      <c r="Q40" s="31" t="str">
        <f t="shared" si="4"/>
        <v>OK</v>
      </c>
      <c r="R40" s="28" t="b">
        <f t="shared" si="5"/>
        <v>0</v>
      </c>
      <c r="S40" s="184">
        <f t="shared" si="10"/>
        <v>1.8759999999999888E-2</v>
      </c>
      <c r="T40" s="28"/>
      <c r="U40" s="28"/>
      <c r="V40" s="28"/>
      <c r="W40" s="28"/>
      <c r="X40" s="28"/>
      <c r="Y40" s="28"/>
      <c r="Z40" s="28"/>
      <c r="AA40" s="28"/>
      <c r="AB40" s="28"/>
      <c r="AC40" s="28"/>
    </row>
    <row r="41" spans="1:29" x14ac:dyDescent="0.25">
      <c r="A41" s="28"/>
      <c r="B41" s="71"/>
      <c r="C41" s="128">
        <f t="shared" si="9"/>
        <v>2032</v>
      </c>
      <c r="D41" s="131">
        <f t="shared" si="0"/>
        <v>0</v>
      </c>
      <c r="E41" s="89">
        <f t="shared" si="1"/>
        <v>0</v>
      </c>
      <c r="F41" s="118"/>
      <c r="H41" s="137" t="str">
        <f t="shared" si="6"/>
        <v xml:space="preserve">na  </v>
      </c>
      <c r="I41" s="100" t="str">
        <f>IF(AND(Price_Prpsl_Type=Validation!$H$23,$R41),Rounded_Part2_Price,"na  ")</f>
        <v xml:space="preserve">na  </v>
      </c>
      <c r="J41" s="101" t="str">
        <f>IF(AND($T$6,$R41),$H41+IF(Price_Prpsl_Type=Validation!$H$23,I41,0),"na  ")</f>
        <v xml:space="preserve">na  </v>
      </c>
      <c r="K41" s="143">
        <f t="shared" si="7"/>
        <v>0.69793073827245733</v>
      </c>
      <c r="L41" s="144">
        <f t="shared" si="2"/>
        <v>0.86625138623593401</v>
      </c>
      <c r="M41" s="137">
        <f t="shared" si="8"/>
        <v>0</v>
      </c>
      <c r="N41" s="101">
        <f t="shared" si="3"/>
        <v>0</v>
      </c>
      <c r="O41" s="101"/>
      <c r="P41" s="28"/>
      <c r="Q41" s="31" t="str">
        <f t="shared" si="4"/>
        <v>OK</v>
      </c>
      <c r="R41" s="28" t="b">
        <f t="shared" si="5"/>
        <v>0</v>
      </c>
      <c r="S41" s="184">
        <f t="shared" si="10"/>
        <v>1.8759999999999888E-2</v>
      </c>
      <c r="T41" s="28"/>
      <c r="U41" s="28"/>
      <c r="V41" s="28"/>
      <c r="W41" s="28"/>
      <c r="X41" s="28"/>
      <c r="Y41" s="28"/>
      <c r="Z41" s="28"/>
      <c r="AA41" s="28"/>
      <c r="AB41" s="28"/>
      <c r="AC41" s="28"/>
    </row>
    <row r="42" spans="1:29" x14ac:dyDescent="0.25">
      <c r="A42" s="28"/>
      <c r="B42" s="71"/>
      <c r="C42" s="128">
        <f t="shared" si="9"/>
        <v>2033</v>
      </c>
      <c r="D42" s="131">
        <f t="shared" si="0"/>
        <v>0</v>
      </c>
      <c r="E42" s="89">
        <f t="shared" si="1"/>
        <v>0</v>
      </c>
      <c r="F42" s="118"/>
      <c r="H42" s="137" t="str">
        <f t="shared" si="6"/>
        <v xml:space="preserve">na  </v>
      </c>
      <c r="I42" s="100" t="str">
        <f>IF(AND(Price_Prpsl_Type=Validation!$H$23,$R42),Rounded_Part2_Price,"na  ")</f>
        <v xml:space="preserve">na  </v>
      </c>
      <c r="J42" s="101" t="str">
        <f>IF(AND($T$6,$R42),$H42+IF(Price_Prpsl_Type=Validation!$H$23,I42,0),"na  ")</f>
        <v xml:space="preserve">na  </v>
      </c>
      <c r="K42" s="143">
        <f t="shared" si="7"/>
        <v>0.68507866256277961</v>
      </c>
      <c r="L42" s="144">
        <f t="shared" si="2"/>
        <v>0.86005483114873793</v>
      </c>
      <c r="M42" s="137">
        <f t="shared" si="8"/>
        <v>0</v>
      </c>
      <c r="N42" s="101">
        <f t="shared" si="3"/>
        <v>0</v>
      </c>
      <c r="O42" s="101"/>
      <c r="P42" s="28"/>
      <c r="Q42" s="31" t="str">
        <f t="shared" si="4"/>
        <v>OK</v>
      </c>
      <c r="R42" s="28" t="b">
        <f t="shared" si="5"/>
        <v>0</v>
      </c>
      <c r="S42" s="184">
        <f t="shared" si="10"/>
        <v>1.8759999999999888E-2</v>
      </c>
      <c r="T42" s="28"/>
      <c r="U42" s="28"/>
      <c r="V42" s="28"/>
      <c r="W42" s="28"/>
      <c r="X42" s="28"/>
      <c r="Y42" s="28"/>
      <c r="Z42" s="28"/>
      <c r="AA42" s="28"/>
      <c r="AB42" s="28"/>
      <c r="AC42" s="28"/>
    </row>
    <row r="43" spans="1:29" x14ac:dyDescent="0.25">
      <c r="A43" s="28"/>
      <c r="B43" s="71"/>
      <c r="C43" s="128">
        <f t="shared" si="9"/>
        <v>2034</v>
      </c>
      <c r="D43" s="131">
        <f t="shared" si="0"/>
        <v>0</v>
      </c>
      <c r="E43" s="89">
        <f t="shared" si="1"/>
        <v>0</v>
      </c>
      <c r="F43" s="118"/>
      <c r="H43" s="137" t="str">
        <f t="shared" si="6"/>
        <v xml:space="preserve">na  </v>
      </c>
      <c r="I43" s="100" t="str">
        <f>IF(AND(Price_Prpsl_Type=Validation!$H$23,$R43),Rounded_Part2_Price,"na  ")</f>
        <v xml:space="preserve">na  </v>
      </c>
      <c r="J43" s="101" t="str">
        <f>IF(AND($T$6,$R43),$H43+IF(Price_Prpsl_Type=Validation!$H$23,I43,0),"na  ")</f>
        <v xml:space="preserve">na  </v>
      </c>
      <c r="K43" s="143">
        <f t="shared" si="7"/>
        <v>0.67246325195608359</v>
      </c>
      <c r="L43" s="144">
        <f t="shared" si="2"/>
        <v>0.85390260187222289</v>
      </c>
      <c r="M43" s="137">
        <f t="shared" si="8"/>
        <v>0</v>
      </c>
      <c r="N43" s="101">
        <f t="shared" si="3"/>
        <v>0</v>
      </c>
      <c r="O43" s="101"/>
      <c r="P43" s="28"/>
      <c r="Q43" s="31" t="str">
        <f t="shared" si="4"/>
        <v>OK</v>
      </c>
      <c r="R43" s="28" t="b">
        <f t="shared" si="5"/>
        <v>0</v>
      </c>
      <c r="S43" s="184">
        <f t="shared" si="10"/>
        <v>1.8759999999999888E-2</v>
      </c>
      <c r="T43" s="28"/>
      <c r="U43" s="28"/>
      <c r="V43" s="28"/>
      <c r="W43" s="28"/>
      <c r="X43" s="28"/>
      <c r="Y43" s="28"/>
      <c r="Z43" s="28"/>
      <c r="AA43" s="28"/>
      <c r="AB43" s="28"/>
      <c r="AC43" s="28"/>
    </row>
    <row r="44" spans="1:29" x14ac:dyDescent="0.25">
      <c r="A44" s="28"/>
      <c r="B44" s="71"/>
      <c r="C44" s="128">
        <f t="shared" si="9"/>
        <v>2035</v>
      </c>
      <c r="D44" s="131">
        <f t="shared" si="0"/>
        <v>0</v>
      </c>
      <c r="E44" s="89">
        <f t="shared" si="1"/>
        <v>0</v>
      </c>
      <c r="F44" s="118"/>
      <c r="H44" s="137" t="str">
        <f t="shared" si="6"/>
        <v xml:space="preserve">na  </v>
      </c>
      <c r="I44" s="100" t="str">
        <f>IF(AND(Price_Prpsl_Type=Validation!$H$23,$R44),Rounded_Part2_Price,"na  ")</f>
        <v xml:space="preserve">na  </v>
      </c>
      <c r="J44" s="101" t="str">
        <f>IF(AND($T$6,$R44),$H44+IF(Price_Prpsl_Type=Validation!$H$23,I44,0),"na  ")</f>
        <v xml:space="preserve">na  </v>
      </c>
      <c r="K44" s="143">
        <f t="shared" si="7"/>
        <v>0.66008014837261342</v>
      </c>
      <c r="L44" s="144">
        <f t="shared" si="2"/>
        <v>0.84779438133061669</v>
      </c>
      <c r="M44" s="137">
        <f t="shared" si="8"/>
        <v>0</v>
      </c>
      <c r="N44" s="101">
        <f t="shared" si="3"/>
        <v>0</v>
      </c>
      <c r="O44" s="101"/>
      <c r="P44" s="28"/>
      <c r="Q44" s="31" t="str">
        <f t="shared" si="4"/>
        <v>OK</v>
      </c>
      <c r="R44" s="28" t="b">
        <f t="shared" si="5"/>
        <v>0</v>
      </c>
      <c r="S44" s="184">
        <f t="shared" si="10"/>
        <v>1.8759999999999888E-2</v>
      </c>
      <c r="T44" s="28"/>
      <c r="U44" s="28"/>
      <c r="V44" s="28"/>
      <c r="W44" s="28"/>
      <c r="X44" s="28"/>
      <c r="Y44" s="28"/>
      <c r="Z44" s="28"/>
      <c r="AA44" s="28"/>
      <c r="AB44" s="28"/>
      <c r="AC44" s="28"/>
    </row>
    <row r="45" spans="1:29" x14ac:dyDescent="0.25">
      <c r="A45" s="28"/>
      <c r="B45" s="71"/>
      <c r="C45" s="128">
        <f t="shared" si="9"/>
        <v>2036</v>
      </c>
      <c r="D45" s="131">
        <f t="shared" si="0"/>
        <v>0</v>
      </c>
      <c r="E45" s="89">
        <f t="shared" si="1"/>
        <v>0</v>
      </c>
      <c r="F45" s="118"/>
      <c r="H45" s="137" t="str">
        <f t="shared" si="6"/>
        <v xml:space="preserve">na  </v>
      </c>
      <c r="I45" s="100" t="str">
        <f>IF(AND(Price_Prpsl_Type=Validation!$H$23,$R45),Rounded_Part2_Price,"na  ")</f>
        <v xml:space="preserve">na  </v>
      </c>
      <c r="J45" s="101" t="str">
        <f>IF(AND($T$6,$R45),$H45+IF(Price_Prpsl_Type=Validation!$H$23,I45,0),"na  ")</f>
        <v xml:space="preserve">na  </v>
      </c>
      <c r="K45" s="143">
        <f t="shared" si="7"/>
        <v>0.64792507398466126</v>
      </c>
      <c r="L45" s="144">
        <f t="shared" si="2"/>
        <v>0.84172985471628381</v>
      </c>
      <c r="M45" s="137">
        <f t="shared" si="8"/>
        <v>0</v>
      </c>
      <c r="N45" s="101">
        <f t="shared" si="3"/>
        <v>0</v>
      </c>
      <c r="O45" s="101"/>
      <c r="P45" s="28"/>
      <c r="Q45" s="31" t="str">
        <f t="shared" si="4"/>
        <v>OK</v>
      </c>
      <c r="R45" s="28" t="b">
        <f t="shared" si="5"/>
        <v>0</v>
      </c>
      <c r="S45" s="184">
        <f t="shared" si="10"/>
        <v>1.8759999999999888E-2</v>
      </c>
      <c r="T45" s="28"/>
      <c r="U45" s="28"/>
      <c r="V45" s="28"/>
      <c r="W45" s="28"/>
      <c r="X45" s="28"/>
      <c r="Y45" s="28"/>
      <c r="Z45" s="28"/>
      <c r="AA45" s="28"/>
      <c r="AB45" s="28"/>
      <c r="AC45" s="28"/>
    </row>
    <row r="46" spans="1:29" x14ac:dyDescent="0.25">
      <c r="A46" s="28"/>
      <c r="B46" s="71"/>
      <c r="C46" s="128">
        <f t="shared" si="9"/>
        <v>2037</v>
      </c>
      <c r="D46" s="131">
        <f t="shared" si="0"/>
        <v>0</v>
      </c>
      <c r="E46" s="89">
        <f t="shared" si="1"/>
        <v>0</v>
      </c>
      <c r="F46" s="118"/>
      <c r="H46" s="137" t="str">
        <f t="shared" si="6"/>
        <v xml:space="preserve">na  </v>
      </c>
      <c r="I46" s="100" t="str">
        <f>IF(AND(Price_Prpsl_Type=Validation!$H$23,$R46),Rounded_Part2_Price,"na  ")</f>
        <v xml:space="preserve">na  </v>
      </c>
      <c r="J46" s="101" t="str">
        <f>IF(AND($T$6,$R46),$H46+IF(Price_Prpsl_Type=Validation!$H$23,I46,0),"na  ")</f>
        <v xml:space="preserve">na  </v>
      </c>
      <c r="K46" s="143">
        <f t="shared" si="7"/>
        <v>0.63599382973876217</v>
      </c>
      <c r="L46" s="144">
        <f t="shared" si="2"/>
        <v>0.83570870947350273</v>
      </c>
      <c r="M46" s="137">
        <f t="shared" si="8"/>
        <v>0</v>
      </c>
      <c r="N46" s="101">
        <f t="shared" si="3"/>
        <v>0</v>
      </c>
      <c r="O46" s="101"/>
      <c r="P46" s="28"/>
      <c r="Q46" s="31" t="str">
        <f t="shared" si="4"/>
        <v>OK</v>
      </c>
      <c r="R46" s="28" t="b">
        <f t="shared" si="5"/>
        <v>0</v>
      </c>
      <c r="S46" s="184">
        <f t="shared" si="10"/>
        <v>1.8759999999999888E-2</v>
      </c>
      <c r="T46" s="28"/>
      <c r="U46" s="28"/>
      <c r="V46" s="28"/>
      <c r="W46" s="28"/>
      <c r="X46" s="28"/>
      <c r="Y46" s="28"/>
      <c r="Z46" s="28"/>
      <c r="AA46" s="28"/>
      <c r="AB46" s="28"/>
      <c r="AC46" s="28"/>
    </row>
    <row r="47" spans="1:29" x14ac:dyDescent="0.25">
      <c r="A47" s="28"/>
      <c r="B47" s="71"/>
      <c r="C47" s="128">
        <f t="shared" si="9"/>
        <v>2038</v>
      </c>
      <c r="D47" s="131">
        <f t="shared" si="0"/>
        <v>0</v>
      </c>
      <c r="E47" s="89">
        <f t="shared" si="1"/>
        <v>0</v>
      </c>
      <c r="F47" s="118"/>
      <c r="H47" s="137" t="str">
        <f t="shared" si="6"/>
        <v xml:space="preserve">na  </v>
      </c>
      <c r="I47" s="100" t="str">
        <f>IF(AND(Price_Prpsl_Type=Validation!$H$23,$R47),Rounded_Part2_Price,"na  ")</f>
        <v xml:space="preserve">na  </v>
      </c>
      <c r="J47" s="101" t="str">
        <f>IF(AND($T$6,$R47),$H47+IF(Price_Prpsl_Type=Validation!$H$23,I47,0),"na  ")</f>
        <v xml:space="preserve">na  </v>
      </c>
      <c r="K47" s="143">
        <f t="shared" si="7"/>
        <v>0.62428229390510248</v>
      </c>
      <c r="L47" s="144">
        <f t="shared" si="2"/>
        <v>0.82973063528235591</v>
      </c>
      <c r="M47" s="137">
        <f t="shared" si="8"/>
        <v>0</v>
      </c>
      <c r="N47" s="101">
        <f t="shared" si="3"/>
        <v>0</v>
      </c>
      <c r="O47" s="101"/>
      <c r="P47" s="28"/>
      <c r="Q47" s="31" t="str">
        <f t="shared" si="4"/>
        <v>OK</v>
      </c>
      <c r="R47" s="28" t="b">
        <f t="shared" si="5"/>
        <v>0</v>
      </c>
      <c r="S47" s="184">
        <f t="shared" si="10"/>
        <v>1.8759999999999888E-2</v>
      </c>
      <c r="T47" s="28"/>
      <c r="U47" s="28"/>
      <c r="V47" s="28"/>
      <c r="W47" s="28"/>
      <c r="X47" s="28"/>
      <c r="Y47" s="28"/>
      <c r="Z47" s="28"/>
      <c r="AA47" s="28"/>
      <c r="AB47" s="28"/>
      <c r="AC47" s="28"/>
    </row>
    <row r="48" spans="1:29" x14ac:dyDescent="0.25">
      <c r="A48" s="28"/>
      <c r="B48" s="71"/>
      <c r="C48" s="128">
        <f t="shared" si="9"/>
        <v>2039</v>
      </c>
      <c r="D48" s="131">
        <f t="shared" si="0"/>
        <v>0</v>
      </c>
      <c r="E48" s="89">
        <f t="shared" si="1"/>
        <v>0</v>
      </c>
      <c r="F48" s="118"/>
      <c r="H48" s="137" t="str">
        <f t="shared" si="6"/>
        <v xml:space="preserve">na  </v>
      </c>
      <c r="I48" s="100" t="str">
        <f>IF(AND(Price_Prpsl_Type=Validation!$H$23,$R48),Rounded_Part2_Price,"na  ")</f>
        <v xml:space="preserve">na  </v>
      </c>
      <c r="J48" s="101" t="str">
        <f>IF(AND($T$6,$R48),$H48+IF(Price_Prpsl_Type=Validation!$H$23,I48,0),"na  ")</f>
        <v xml:space="preserve">na  </v>
      </c>
      <c r="K48" s="143">
        <f t="shared" si="7"/>
        <v>0.61278642065364031</v>
      </c>
      <c r="L48" s="144">
        <f t="shared" si="2"/>
        <v>0.82379532404273725</v>
      </c>
      <c r="M48" s="137">
        <f t="shared" si="8"/>
        <v>0</v>
      </c>
      <c r="N48" s="101">
        <f t="shared" si="3"/>
        <v>0</v>
      </c>
      <c r="O48" s="101"/>
      <c r="P48" s="28"/>
      <c r="Q48" s="31" t="str">
        <f t="shared" si="4"/>
        <v>OK</v>
      </c>
      <c r="R48" s="28" t="b">
        <f t="shared" si="5"/>
        <v>0</v>
      </c>
      <c r="S48" s="184">
        <f t="shared" si="10"/>
        <v>1.8759999999999888E-2</v>
      </c>
      <c r="T48" s="28"/>
      <c r="U48" s="28"/>
      <c r="V48" s="28"/>
      <c r="W48" s="28"/>
      <c r="X48" s="28"/>
      <c r="Y48" s="28"/>
      <c r="Z48" s="28"/>
      <c r="AA48" s="28"/>
      <c r="AB48" s="28"/>
      <c r="AC48" s="28"/>
    </row>
    <row r="49" spans="1:29" x14ac:dyDescent="0.25">
      <c r="A49" s="28"/>
      <c r="B49" s="71"/>
      <c r="C49" s="128">
        <f t="shared" si="9"/>
        <v>2040</v>
      </c>
      <c r="D49" s="131">
        <f t="shared" si="0"/>
        <v>0</v>
      </c>
      <c r="E49" s="89">
        <f t="shared" si="1"/>
        <v>0</v>
      </c>
      <c r="F49" s="118"/>
      <c r="H49" s="137" t="str">
        <f t="shared" si="6"/>
        <v xml:space="preserve">na  </v>
      </c>
      <c r="I49" s="100" t="str">
        <f>IF(AND(Price_Prpsl_Type=Validation!$H$23,$R49),Rounded_Part2_Price,"na  ")</f>
        <v xml:space="preserve">na  </v>
      </c>
      <c r="J49" s="101" t="str">
        <f>IF(AND($T$6,$R49),$H49+IF(Price_Prpsl_Type=Validation!$H$23,I49,0),"na  ")</f>
        <v xml:space="preserve">na  </v>
      </c>
      <c r="K49" s="143">
        <f t="shared" si="7"/>
        <v>0.60150223865644548</v>
      </c>
      <c r="L49" s="144">
        <f t="shared" si="2"/>
        <v>0.8179024698584727</v>
      </c>
      <c r="M49" s="137">
        <f t="shared" si="8"/>
        <v>0</v>
      </c>
      <c r="N49" s="101">
        <f t="shared" si="3"/>
        <v>0</v>
      </c>
      <c r="O49" s="101"/>
      <c r="P49" s="28"/>
      <c r="Q49" s="31" t="str">
        <f t="shared" si="4"/>
        <v>OK</v>
      </c>
      <c r="R49" s="28" t="b">
        <f t="shared" si="5"/>
        <v>0</v>
      </c>
      <c r="S49" s="184">
        <f t="shared" si="10"/>
        <v>1.8759999999999888E-2</v>
      </c>
      <c r="T49" s="28"/>
      <c r="U49" s="28"/>
      <c r="V49" s="28"/>
      <c r="W49" s="28"/>
      <c r="X49" s="28"/>
      <c r="Y49" s="28"/>
      <c r="Z49" s="28"/>
      <c r="AA49" s="28"/>
      <c r="AB49" s="28"/>
      <c r="AC49" s="28"/>
    </row>
    <row r="50" spans="1:29" x14ac:dyDescent="0.25">
      <c r="A50" s="28"/>
      <c r="B50" s="71"/>
      <c r="C50" s="128">
        <f t="shared" si="9"/>
        <v>2041</v>
      </c>
      <c r="D50" s="131">
        <f t="shared" si="0"/>
        <v>0</v>
      </c>
      <c r="E50" s="89">
        <f t="shared" ref="E50:E53" si="11">IF(D50&lt;1,0,IF(D50&gt;OREC_Term+1,0,IF(D50=1,13-MONTH(CO_Date),IF(D50=OREC_Term+1,MONTH(CO_Date)-1,12))))</f>
        <v>0</v>
      </c>
      <c r="F50" s="118"/>
      <c r="H50" s="137" t="str">
        <f t="shared" si="6"/>
        <v xml:space="preserve">na  </v>
      </c>
      <c r="I50" s="100" t="str">
        <f>IF(AND(Price_Prpsl_Type=Validation!$H$23,$R50),Rounded_Part2_Price,"na  ")</f>
        <v xml:space="preserve">na  </v>
      </c>
      <c r="J50" s="101" t="str">
        <f>IF(AND($T$6,$R50),$H50+IF(Price_Prpsl_Type=Validation!$H$23,I50,0),"na  ")</f>
        <v xml:space="preserve">na  </v>
      </c>
      <c r="K50" s="143">
        <f t="shared" si="7"/>
        <v>0.59042584971577761</v>
      </c>
      <c r="L50" s="144">
        <f t="shared" si="2"/>
        <v>0.81205176902155496</v>
      </c>
      <c r="M50" s="137">
        <f t="shared" si="8"/>
        <v>0</v>
      </c>
      <c r="N50" s="101">
        <f t="shared" ref="N50:N53" si="12">IF($E50=0, 0,$M$69/$F$68)</f>
        <v>0</v>
      </c>
      <c r="O50" s="101"/>
      <c r="P50" s="28"/>
      <c r="Q50" s="31" t="str">
        <f t="shared" si="4"/>
        <v>OK</v>
      </c>
      <c r="R50" s="28" t="b">
        <f t="shared" si="5"/>
        <v>0</v>
      </c>
      <c r="S50" s="184">
        <f t="shared" si="10"/>
        <v>1.8759999999999888E-2</v>
      </c>
      <c r="T50" s="28"/>
      <c r="U50" s="28"/>
      <c r="V50" s="28"/>
      <c r="W50" s="28"/>
      <c r="X50" s="28"/>
      <c r="Y50" s="28"/>
      <c r="Z50" s="28"/>
      <c r="AA50" s="28"/>
      <c r="AB50" s="28"/>
      <c r="AC50" s="28"/>
    </row>
    <row r="51" spans="1:29" x14ac:dyDescent="0.25">
      <c r="A51" s="28"/>
      <c r="B51" s="71"/>
      <c r="C51" s="128">
        <f t="shared" si="9"/>
        <v>2042</v>
      </c>
      <c r="D51" s="131">
        <f t="shared" si="0"/>
        <v>0</v>
      </c>
      <c r="E51" s="89">
        <f t="shared" si="11"/>
        <v>0</v>
      </c>
      <c r="F51" s="118"/>
      <c r="H51" s="137" t="str">
        <f t="shared" si="6"/>
        <v xml:space="preserve">na  </v>
      </c>
      <c r="I51" s="100" t="str">
        <f>IF(AND(Price_Prpsl_Type=Validation!$H$23,$R51),Rounded_Part2_Price,"na  ")</f>
        <v xml:space="preserve">na  </v>
      </c>
      <c r="J51" s="101" t="str">
        <f>IF(AND($T$6,$R51),$H51+IF(Price_Prpsl_Type=Validation!$H$23,I51,0),"na  ")</f>
        <v xml:space="preserve">na  </v>
      </c>
      <c r="K51" s="143">
        <f t="shared" si="7"/>
        <v>0.57955342741742677</v>
      </c>
      <c r="L51" s="144">
        <f t="shared" si="2"/>
        <v>0.80624291999649056</v>
      </c>
      <c r="M51" s="137">
        <f t="shared" si="8"/>
        <v>0</v>
      </c>
      <c r="N51" s="101">
        <f t="shared" si="12"/>
        <v>0</v>
      </c>
      <c r="O51" s="101"/>
      <c r="P51" s="28"/>
      <c r="Q51" s="31" t="str">
        <f t="shared" si="4"/>
        <v>OK</v>
      </c>
      <c r="R51" s="28" t="b">
        <f t="shared" si="5"/>
        <v>0</v>
      </c>
      <c r="S51" s="184">
        <f t="shared" si="10"/>
        <v>1.8759999999999888E-2</v>
      </c>
      <c r="T51" s="28"/>
      <c r="U51" s="28"/>
      <c r="V51" s="28"/>
      <c r="W51" s="28"/>
      <c r="X51" s="28"/>
      <c r="Y51" s="28"/>
      <c r="Z51" s="28"/>
      <c r="AA51" s="28"/>
      <c r="AB51" s="28"/>
      <c r="AC51" s="28"/>
    </row>
    <row r="52" spans="1:29" x14ac:dyDescent="0.25">
      <c r="A52" s="28"/>
      <c r="B52" s="71"/>
      <c r="C52" s="128">
        <f t="shared" si="9"/>
        <v>2043</v>
      </c>
      <c r="D52" s="131">
        <f t="shared" si="0"/>
        <v>0</v>
      </c>
      <c r="E52" s="89">
        <f t="shared" si="11"/>
        <v>0</v>
      </c>
      <c r="F52" s="118"/>
      <c r="H52" s="137" t="str">
        <f t="shared" si="6"/>
        <v xml:space="preserve">na  </v>
      </c>
      <c r="I52" s="100" t="str">
        <f>IF(AND(Price_Prpsl_Type=Validation!$H$23,$R52),Rounded_Part2_Price,"na  ")</f>
        <v xml:space="preserve">na  </v>
      </c>
      <c r="J52" s="101" t="str">
        <f>IF(AND($T$6,$R52),$H52+IF(Price_Prpsl_Type=Validation!$H$23,I52,0),"na  ")</f>
        <v xml:space="preserve">na  </v>
      </c>
      <c r="K52" s="143">
        <f t="shared" si="7"/>
        <v>0.56888121580885276</v>
      </c>
      <c r="L52" s="144">
        <f t="shared" si="2"/>
        <v>0.80047562340476053</v>
      </c>
      <c r="M52" s="137">
        <f t="shared" si="8"/>
        <v>0</v>
      </c>
      <c r="N52" s="101">
        <f t="shared" si="12"/>
        <v>0</v>
      </c>
      <c r="O52" s="101"/>
      <c r="P52" s="28"/>
      <c r="Q52" s="31" t="str">
        <f t="shared" si="4"/>
        <v>OK</v>
      </c>
      <c r="R52" s="28" t="b">
        <f t="shared" si="5"/>
        <v>0</v>
      </c>
      <c r="S52" s="184">
        <f t="shared" si="10"/>
        <v>1.8759999999999888E-2</v>
      </c>
      <c r="T52" s="28"/>
      <c r="U52" s="28"/>
      <c r="V52" s="28"/>
      <c r="W52" s="28"/>
      <c r="X52" s="28"/>
      <c r="Y52" s="28"/>
      <c r="Z52" s="28"/>
      <c r="AA52" s="28"/>
      <c r="AB52" s="28"/>
      <c r="AC52" s="28"/>
    </row>
    <row r="53" spans="1:29" x14ac:dyDescent="0.25">
      <c r="A53" s="28"/>
      <c r="B53" s="71"/>
      <c r="C53" s="128">
        <f t="shared" si="9"/>
        <v>2044</v>
      </c>
      <c r="D53" s="131">
        <f t="shared" si="0"/>
        <v>0</v>
      </c>
      <c r="E53" s="89">
        <f t="shared" si="11"/>
        <v>0</v>
      </c>
      <c r="F53" s="118"/>
      <c r="H53" s="137" t="str">
        <f t="shared" si="6"/>
        <v xml:space="preserve">na  </v>
      </c>
      <c r="I53" s="100" t="str">
        <f>IF(AND(Price_Prpsl_Type=Validation!$H$23,$R53),Rounded_Part2_Price,"na  ")</f>
        <v xml:space="preserve">na  </v>
      </c>
      <c r="J53" s="101" t="str">
        <f>IF(AND($T$6,$R53),$H53+IF(Price_Prpsl_Type=Validation!$H$23,I53,0),"na  ")</f>
        <v xml:space="preserve">na  </v>
      </c>
      <c r="K53" s="143">
        <f t="shared" si="7"/>
        <v>0.55840552810166555</v>
      </c>
      <c r="L53" s="144">
        <f t="shared" si="2"/>
        <v>0.7947495820093885</v>
      </c>
      <c r="M53" s="137">
        <f t="shared" si="8"/>
        <v>0</v>
      </c>
      <c r="N53" s="101">
        <f t="shared" si="12"/>
        <v>0</v>
      </c>
      <c r="O53" s="101"/>
      <c r="P53" s="28"/>
      <c r="Q53" s="31" t="str">
        <f t="shared" si="4"/>
        <v>OK</v>
      </c>
      <c r="R53" s="28" t="b">
        <f t="shared" si="5"/>
        <v>0</v>
      </c>
      <c r="S53" s="184">
        <f t="shared" si="10"/>
        <v>1.8759999999999888E-2</v>
      </c>
      <c r="T53" s="28"/>
      <c r="U53" s="28"/>
      <c r="V53" s="28"/>
      <c r="W53" s="28"/>
      <c r="X53" s="28"/>
      <c r="Y53" s="28"/>
      <c r="Z53" s="28"/>
      <c r="AA53" s="28"/>
      <c r="AB53" s="28"/>
      <c r="AC53" s="28"/>
    </row>
    <row r="54" spans="1:29" x14ac:dyDescent="0.25">
      <c r="A54" s="28"/>
      <c r="B54" s="71"/>
      <c r="C54" s="128">
        <f t="shared" si="9"/>
        <v>2045</v>
      </c>
      <c r="D54" s="131">
        <f t="shared" si="0"/>
        <v>0</v>
      </c>
      <c r="E54" s="89">
        <f t="shared" si="1"/>
        <v>0</v>
      </c>
      <c r="F54" s="118"/>
      <c r="H54" s="137" t="str">
        <f t="shared" si="6"/>
        <v xml:space="preserve">na  </v>
      </c>
      <c r="I54" s="100" t="str">
        <f>IF(AND(Price_Prpsl_Type=Validation!$H$23,$R54),Rounded_Part2_Price,"na  ")</f>
        <v xml:space="preserve">na  </v>
      </c>
      <c r="J54" s="101" t="str">
        <f>IF(AND($T$6,$R54),$H54+IF(Price_Prpsl_Type=Validation!$H$23,I54,0),"na  ")</f>
        <v xml:space="preserve">na  </v>
      </c>
      <c r="K54" s="143">
        <f t="shared" si="7"/>
        <v>0.5481227453979991</v>
      </c>
      <c r="L54" s="144">
        <f t="shared" si="2"/>
        <v>0.78906450069962419</v>
      </c>
      <c r="M54" s="137">
        <f t="shared" si="8"/>
        <v>0</v>
      </c>
      <c r="N54" s="101">
        <f>IF($E54=0, 0,$M$69/$F$68)</f>
        <v>0</v>
      </c>
      <c r="O54" s="101"/>
      <c r="P54" s="28"/>
      <c r="Q54" s="31" t="str">
        <f t="shared" si="4"/>
        <v>OK</v>
      </c>
      <c r="R54" s="28" t="b">
        <f t="shared" si="5"/>
        <v>0</v>
      </c>
      <c r="S54" s="184">
        <f t="shared" si="10"/>
        <v>1.8759999999999888E-2</v>
      </c>
      <c r="T54" s="28"/>
      <c r="U54" s="28"/>
      <c r="V54" s="28"/>
      <c r="W54" s="28"/>
      <c r="X54" s="28"/>
      <c r="Y54" s="28"/>
      <c r="Z54" s="28"/>
      <c r="AA54" s="28"/>
      <c r="AB54" s="28"/>
      <c r="AC54" s="28"/>
    </row>
    <row r="55" spans="1:29" x14ac:dyDescent="0.25">
      <c r="A55" s="28"/>
      <c r="B55" s="71"/>
      <c r="C55" s="129">
        <f t="shared" si="9"/>
        <v>2046</v>
      </c>
      <c r="D55" s="132">
        <f t="shared" si="0"/>
        <v>0</v>
      </c>
      <c r="E55" s="89">
        <f t="shared" si="1"/>
        <v>0</v>
      </c>
      <c r="F55" s="118"/>
      <c r="H55" s="138" t="str">
        <f t="shared" si="6"/>
        <v xml:space="preserve">na  </v>
      </c>
      <c r="I55" s="139" t="str">
        <f>IF(AND(Price_Prpsl_Type=Validation!$H$23,$R55),Rounded_Part2_Price,"na  ")</f>
        <v xml:space="preserve">na  </v>
      </c>
      <c r="J55" s="140" t="str">
        <f>IF(AND($T$6,$R55),$H55+IF(Price_Prpsl_Type=Validation!$H$23,I55,0),"na  ")</f>
        <v xml:space="preserve">na  </v>
      </c>
      <c r="K55" s="145">
        <f t="shared" si="7"/>
        <v>0.53802931544033838</v>
      </c>
      <c r="L55" s="146">
        <f t="shared" si="2"/>
        <v>0.78342008647573236</v>
      </c>
      <c r="M55" s="138">
        <f t="shared" si="8"/>
        <v>0</v>
      </c>
      <c r="N55" s="140">
        <f>IF($E55=0, 0,$M$69/$F$68)</f>
        <v>0</v>
      </c>
      <c r="O55" s="101"/>
      <c r="P55" s="28"/>
      <c r="Q55" s="31" t="str">
        <f t="shared" si="4"/>
        <v>OK</v>
      </c>
      <c r="R55" s="28" t="b">
        <f t="shared" si="5"/>
        <v>0</v>
      </c>
      <c r="S55" s="184">
        <f t="shared" si="10"/>
        <v>1.8759999999999888E-2</v>
      </c>
      <c r="T55" s="28"/>
      <c r="U55" s="28"/>
      <c r="V55" s="28"/>
      <c r="W55" s="28"/>
      <c r="X55" s="28"/>
      <c r="Y55" s="28"/>
      <c r="Z55" s="28"/>
      <c r="AA55" s="28"/>
      <c r="AB55" s="28"/>
      <c r="AC55" s="28"/>
    </row>
    <row r="56" spans="1:29" x14ac:dyDescent="0.25">
      <c r="A56" s="28"/>
      <c r="B56" s="71"/>
      <c r="C56" s="90"/>
      <c r="D56" s="90"/>
      <c r="E56" s="133">
        <f>SUM(E26:E55)</f>
        <v>0</v>
      </c>
      <c r="F56" s="123"/>
      <c r="G56" s="123"/>
      <c r="H56" s="90"/>
      <c r="I56" s="90"/>
      <c r="J56" s="90"/>
      <c r="K56" s="90"/>
      <c r="L56" s="90"/>
      <c r="M56" s="90"/>
      <c r="N56" s="100"/>
      <c r="O56" s="76"/>
      <c r="P56" s="28"/>
      <c r="Q56" s="28"/>
      <c r="R56" s="28"/>
      <c r="S56" s="28"/>
      <c r="T56" s="28"/>
      <c r="U56" s="28"/>
      <c r="V56" s="28"/>
      <c r="W56" s="28"/>
      <c r="X56" s="28"/>
      <c r="Y56" s="28"/>
      <c r="Z56" s="28"/>
      <c r="AA56" s="28"/>
      <c r="AB56" s="28"/>
      <c r="AC56" s="28"/>
    </row>
    <row r="57" spans="1:29" x14ac:dyDescent="0.25">
      <c r="A57" s="28"/>
      <c r="B57" s="71"/>
      <c r="C57" s="91" t="s">
        <v>44</v>
      </c>
      <c r="D57" s="74"/>
      <c r="E57" s="92"/>
      <c r="F57" s="92"/>
      <c r="G57" s="92"/>
      <c r="H57" s="102"/>
      <c r="I57" s="102"/>
      <c r="J57" s="102"/>
      <c r="K57" s="74"/>
      <c r="L57" s="74"/>
      <c r="M57" s="74"/>
      <c r="N57" s="74"/>
      <c r="O57" s="76"/>
      <c r="P57" s="28"/>
      <c r="Q57" s="28"/>
      <c r="R57" s="28"/>
      <c r="S57" s="28"/>
      <c r="T57" s="28"/>
      <c r="U57" s="28"/>
      <c r="V57" s="28"/>
      <c r="W57" s="28"/>
      <c r="X57" s="28"/>
      <c r="Y57" s="28"/>
      <c r="Z57" s="28"/>
      <c r="AA57" s="28"/>
      <c r="AB57" s="28"/>
      <c r="AC57" s="28"/>
    </row>
    <row r="58" spans="1:29" ht="15" customHeight="1" x14ac:dyDescent="0.25">
      <c r="A58" s="28"/>
      <c r="B58" s="71"/>
      <c r="C58" s="93" t="s">
        <v>31</v>
      </c>
      <c r="D58" s="94">
        <f>OREC_Price_Cap</f>
        <v>190</v>
      </c>
      <c r="E58" s="124" t="s">
        <v>32</v>
      </c>
      <c r="F58" s="124"/>
      <c r="G58" s="124"/>
      <c r="H58" s="230" t="str">
        <f>"Levelized OREC Price, "&amp;TEXT(Base_Year,"0000")&amp;" $/MWh"</f>
        <v>Levelized OREC Price, 2012 $/MWh</v>
      </c>
      <c r="I58" s="231"/>
      <c r="J58" s="232"/>
      <c r="K58" s="247" t="s">
        <v>92</v>
      </c>
      <c r="L58" s="248"/>
      <c r="M58" s="74"/>
      <c r="N58" s="74"/>
      <c r="O58" s="76"/>
      <c r="P58" s="28"/>
      <c r="Q58" s="243" t="s">
        <v>61</v>
      </c>
      <c r="R58" s="243" t="s">
        <v>34</v>
      </c>
      <c r="S58" s="28"/>
      <c r="T58" s="28"/>
      <c r="U58" s="28"/>
      <c r="V58" s="28"/>
      <c r="W58" s="28"/>
      <c r="X58" s="28"/>
      <c r="Y58" s="28"/>
      <c r="Z58" s="28"/>
      <c r="AA58" s="28"/>
      <c r="AB58" s="28"/>
      <c r="AC58" s="28"/>
    </row>
    <row r="59" spans="1:29" ht="16.5" customHeight="1" x14ac:dyDescent="0.25">
      <c r="A59" s="28"/>
      <c r="B59" s="71"/>
      <c r="C59" s="95" t="s">
        <v>30</v>
      </c>
      <c r="D59" s="96"/>
      <c r="E59" s="96"/>
      <c r="F59" s="96"/>
      <c r="G59" s="96"/>
      <c r="H59" s="88" t="s">
        <v>19</v>
      </c>
      <c r="I59" s="88" t="s">
        <v>20</v>
      </c>
      <c r="J59" s="88" t="s">
        <v>21</v>
      </c>
      <c r="K59" s="249" t="str">
        <f>TEXT($S$12,"0000.00")&amp;" $ MM"</f>
        <v>1900.00 $ MM</v>
      </c>
      <c r="L59" s="250"/>
      <c r="M59" s="74"/>
      <c r="N59" s="74"/>
      <c r="O59" s="76"/>
      <c r="P59" s="28"/>
      <c r="Q59" s="244"/>
      <c r="R59" s="244" t="s">
        <v>25</v>
      </c>
      <c r="S59" s="28"/>
      <c r="T59" s="28"/>
      <c r="U59" s="28"/>
      <c r="V59" s="28"/>
      <c r="W59" s="28"/>
      <c r="X59" s="28"/>
      <c r="Y59" s="28"/>
      <c r="Z59" s="28"/>
      <c r="AA59" s="28"/>
      <c r="AB59" s="28"/>
      <c r="AC59" s="28"/>
    </row>
    <row r="60" spans="1:29" x14ac:dyDescent="0.25">
      <c r="A60" s="28"/>
      <c r="B60" s="71"/>
      <c r="C60" s="68"/>
      <c r="D60" s="236" t="str">
        <f>IF(CO_Date&gt;0,CO_Date,"Target CO Date")</f>
        <v>Target CO Date</v>
      </c>
      <c r="E60" s="236"/>
      <c r="F60" s="69"/>
      <c r="G60" s="69"/>
      <c r="H60" s="103" t="str">
        <f>IF($T$6,SUMPRODUCT($L$26:$L$55,$K$26:$K$55,H$26:H$55,$E$26:$E$55)/$R60,"na  ")</f>
        <v xml:space="preserve">na  </v>
      </c>
      <c r="I60" s="104" t="str">
        <f>IF($T$6,SUMPRODUCT($L$26:$L$55,$K$26:$K$55,I$26:I$55,$E$26:$E$55)/$R60,"na  ")</f>
        <v xml:space="preserve">na  </v>
      </c>
      <c r="J60" s="105" t="str">
        <f>IF($T$6,SUMPRODUCT($L$26:$L$55,$K$26:$K$55,J$26:J$55,$E$26:$E$55)/$R60,"na  ")</f>
        <v xml:space="preserve">na  </v>
      </c>
      <c r="K60" s="245" t="str">
        <f>IF(AND($T$6,Price_Prpsl_Type=Validation!$H$23),(1+(OREC_Price_Cap-J60)/I60)*Base_Upgrade_Cost,"  na")</f>
        <v xml:space="preserve">  na</v>
      </c>
      <c r="L60" s="246"/>
      <c r="M60" s="74"/>
      <c r="N60" s="74"/>
      <c r="O60" s="76"/>
      <c r="P60" s="28"/>
      <c r="Q60" s="39">
        <v>0</v>
      </c>
      <c r="R60" s="40">
        <f>SUMPRODUCT($L$26:$L$55,$E$26:$E$55)</f>
        <v>0</v>
      </c>
      <c r="S60" s="28"/>
      <c r="T60" s="28"/>
      <c r="U60" s="28"/>
      <c r="V60" s="28"/>
      <c r="W60" s="28"/>
      <c r="X60" s="28"/>
      <c r="Y60" s="28"/>
      <c r="Z60" s="28"/>
      <c r="AA60" s="28"/>
      <c r="AB60" s="28"/>
      <c r="AC60" s="28"/>
    </row>
    <row r="61" spans="1:29" x14ac:dyDescent="0.25">
      <c r="A61" s="28"/>
      <c r="B61" s="71"/>
      <c r="C61" s="71"/>
      <c r="D61" s="74" t="str">
        <f>TEXT(Q61,"0")&amp;"-year delay"</f>
        <v>1-year delay</v>
      </c>
      <c r="E61" s="74"/>
      <c r="F61" s="74"/>
      <c r="G61" s="74"/>
      <c r="H61" s="106" t="str">
        <f>IF($T$6,SUMPRODUCT($L$27:$L$55,$K$27:$K$55,H$27:H$55,$E$26:$E$54)/$R61,"na  ")</f>
        <v xml:space="preserve">na  </v>
      </c>
      <c r="I61" s="107" t="str">
        <f>IF($T$6,SUMPRODUCT($L$27:$L$55,$K$27:$K$55,I$27:I$55,$E$26:$E$54)/$R61,"na  ")</f>
        <v xml:space="preserve">na  </v>
      </c>
      <c r="J61" s="108" t="str">
        <f>IF($T$6,SUMPRODUCT($L$27:$L$55,$K$27:$K$55,J$27:J$55,$E$26:$E$54)/$R61,"na  ")</f>
        <v xml:space="preserve">na  </v>
      </c>
      <c r="K61" s="225" t="str">
        <f>IF(AND($T$6,Price_Prpsl_Type=Validation!$H$23),(1+(OREC_Price_Cap-J61)/I61)*Base_Upgrade_Cost,"  na")</f>
        <v xml:space="preserve">  na</v>
      </c>
      <c r="L61" s="226"/>
      <c r="M61" s="74"/>
      <c r="N61" s="74"/>
      <c r="O61" s="76"/>
      <c r="P61" s="28"/>
      <c r="Q61" s="41">
        <f>Q60+1</f>
        <v>1</v>
      </c>
      <c r="R61" s="42">
        <f>SUMPRODUCT($L$27:$L$55,$E$26:$E$54)</f>
        <v>0</v>
      </c>
      <c r="S61" s="28"/>
      <c r="T61" s="28"/>
      <c r="U61" s="28"/>
      <c r="V61" s="28"/>
      <c r="W61" s="28"/>
      <c r="X61" s="28"/>
      <c r="Y61" s="28"/>
      <c r="Z61" s="28"/>
      <c r="AA61" s="28"/>
      <c r="AB61" s="28"/>
      <c r="AC61" s="28"/>
    </row>
    <row r="62" spans="1:29" x14ac:dyDescent="0.25">
      <c r="A62" s="28"/>
      <c r="B62" s="71"/>
      <c r="C62" s="71"/>
      <c r="D62" s="74" t="str">
        <f t="shared" ref="D62:D65" si="13">TEXT(Q62,"0")&amp;"-year delay"</f>
        <v>2-year delay</v>
      </c>
      <c r="E62" s="74"/>
      <c r="F62" s="74"/>
      <c r="G62" s="74"/>
      <c r="H62" s="106" t="str">
        <f>IF($T$6,SUMPRODUCT($L$28:$L$55,$K$28:$K$55,H$28:H$55,$E$26:$E$53)/$R62,"na  ")</f>
        <v xml:space="preserve">na  </v>
      </c>
      <c r="I62" s="107" t="str">
        <f t="shared" ref="I62:J62" si="14">IF($T$6,SUMPRODUCT($L$28:$L$55,$K$28:$K$55,I$28:I$55,$E$26:$E$53)/$R62,"na  ")</f>
        <v xml:space="preserve">na  </v>
      </c>
      <c r="J62" s="108" t="str">
        <f t="shared" si="14"/>
        <v xml:space="preserve">na  </v>
      </c>
      <c r="K62" s="225" t="str">
        <f>IF(AND($T$6,Price_Prpsl_Type=Validation!$H$23),(1+(OREC_Price_Cap-J62)/I62)*Base_Upgrade_Cost,"  na")</f>
        <v xml:space="preserve">  na</v>
      </c>
      <c r="L62" s="226"/>
      <c r="M62" s="74"/>
      <c r="N62" s="74"/>
      <c r="O62" s="76"/>
      <c r="P62" s="28"/>
      <c r="Q62" s="41">
        <f t="shared" ref="Q62:Q65" si="15">Q61+1</f>
        <v>2</v>
      </c>
      <c r="R62" s="42">
        <f>SUMPRODUCT($L$28:$L$55,$E$26:$E$53)</f>
        <v>0</v>
      </c>
      <c r="S62" s="28"/>
      <c r="T62" s="28"/>
      <c r="U62" s="28"/>
      <c r="V62" s="28"/>
      <c r="W62" s="28"/>
      <c r="X62" s="28"/>
      <c r="Y62" s="28"/>
      <c r="Z62" s="28"/>
      <c r="AA62" s="28"/>
      <c r="AB62" s="28"/>
      <c r="AC62" s="28"/>
    </row>
    <row r="63" spans="1:29" x14ac:dyDescent="0.25">
      <c r="A63" s="28"/>
      <c r="B63" s="71"/>
      <c r="C63" s="71"/>
      <c r="D63" s="74" t="str">
        <f t="shared" si="13"/>
        <v>3-year delay</v>
      </c>
      <c r="E63" s="74"/>
      <c r="F63" s="74"/>
      <c r="G63" s="74"/>
      <c r="H63" s="106" t="str">
        <f>IF($T$6,SUMPRODUCT($L$29:$L$55,$K$29:$K$55,H$29:H$55,$E$26:$E$52)/$R63,"na  ")</f>
        <v xml:space="preserve">na  </v>
      </c>
      <c r="I63" s="107" t="str">
        <f>IF($T$6,SUMPRODUCT($L$29:$L$55,$K$29:$K$55,I$29:I$55,$E$26:$E$52)/$R63,"na  ")</f>
        <v xml:space="preserve">na  </v>
      </c>
      <c r="J63" s="108" t="str">
        <f>IF($T$6,SUMPRODUCT($L$29:$L$55,$K$29:$K$55,J$29:J$55,$E$26:$E$52)/$R63,"na  ")</f>
        <v xml:space="preserve">na  </v>
      </c>
      <c r="K63" s="225" t="str">
        <f>IF(AND($T$6,Price_Prpsl_Type=Validation!$H$23),(1+(OREC_Price_Cap-J63)/I63)*Base_Upgrade_Cost,"  na")</f>
        <v xml:space="preserve">  na</v>
      </c>
      <c r="L63" s="226"/>
      <c r="M63" s="74"/>
      <c r="N63" s="74"/>
      <c r="O63" s="76"/>
      <c r="P63" s="28"/>
      <c r="Q63" s="41">
        <f t="shared" si="15"/>
        <v>3</v>
      </c>
      <c r="R63" s="42">
        <f>SUMPRODUCT($L$29:$L$55,$E$26:$E$52)</f>
        <v>0</v>
      </c>
      <c r="S63" s="28"/>
      <c r="T63" s="28"/>
      <c r="U63" s="28"/>
      <c r="V63" s="28"/>
      <c r="W63" s="28"/>
      <c r="X63" s="28"/>
      <c r="Y63" s="28"/>
      <c r="Z63" s="28"/>
      <c r="AA63" s="28"/>
      <c r="AB63" s="28"/>
      <c r="AC63" s="28"/>
    </row>
    <row r="64" spans="1:29" x14ac:dyDescent="0.25">
      <c r="A64" s="28"/>
      <c r="B64" s="71"/>
      <c r="C64" s="71"/>
      <c r="D64" s="74" t="str">
        <f t="shared" si="13"/>
        <v>4-year delay</v>
      </c>
      <c r="E64" s="74"/>
      <c r="F64" s="74"/>
      <c r="G64" s="74"/>
      <c r="H64" s="106" t="str">
        <f>IF($T$6,SUMPRODUCT($L$30:$L$55,$K$30:$K$55,H$30:H$55,$E$26:$E$51)/$R64,"na  ")</f>
        <v xml:space="preserve">na  </v>
      </c>
      <c r="I64" s="107" t="str">
        <f>IF($T$6,SUMPRODUCT($L$30:$L$55,$K$30:$K$55,I$30:I$55,$E$26:$E$51)/$R64,"na  ")</f>
        <v xml:space="preserve">na  </v>
      </c>
      <c r="J64" s="108" t="str">
        <f>IF($T$6,SUMPRODUCT($L$30:$L$55,$K$30:$K$55,J$30:J$55,$E$26:$E$51)/$R64,"na  ")</f>
        <v xml:space="preserve">na  </v>
      </c>
      <c r="K64" s="225" t="str">
        <f>IF(AND($T$6,Price_Prpsl_Type=Validation!$H$23),(1+(OREC_Price_Cap-J64)/I64)*Base_Upgrade_Cost,"  na")</f>
        <v xml:space="preserve">  na</v>
      </c>
      <c r="L64" s="226"/>
      <c r="M64" s="74"/>
      <c r="N64" s="74"/>
      <c r="O64" s="76"/>
      <c r="P64" s="28"/>
      <c r="Q64" s="41">
        <f t="shared" si="15"/>
        <v>4</v>
      </c>
      <c r="R64" s="42">
        <f>SUMPRODUCT($L$30:$L$55,$E$26:$E$51)</f>
        <v>0</v>
      </c>
      <c r="S64" s="28"/>
      <c r="T64" s="28"/>
      <c r="U64" s="28"/>
      <c r="V64" s="28"/>
      <c r="W64" s="28"/>
      <c r="X64" s="28"/>
      <c r="Y64" s="28"/>
      <c r="Z64" s="28"/>
      <c r="AA64" s="28"/>
      <c r="AB64" s="28"/>
      <c r="AC64" s="28"/>
    </row>
    <row r="65" spans="1:29" x14ac:dyDescent="0.25">
      <c r="A65" s="28"/>
      <c r="B65" s="71"/>
      <c r="C65" s="97"/>
      <c r="D65" s="98" t="str">
        <f t="shared" si="13"/>
        <v>5-year delay</v>
      </c>
      <c r="E65" s="98"/>
      <c r="F65" s="98"/>
      <c r="G65" s="98"/>
      <c r="H65" s="109" t="str">
        <f>IF($T$6,SUMPRODUCT($L$31:$L$55,$K$31:$K$55,H$31:H$55,$E$26:$E$50)/$R65,"na  ")</f>
        <v xml:space="preserve">na  </v>
      </c>
      <c r="I65" s="110" t="str">
        <f>IF($T$6,SUMPRODUCT($L$31:$L$55,$K$31:$K$55,I$31:I$55,$E$26:$E$50)/$R65,"na  ")</f>
        <v xml:space="preserve">na  </v>
      </c>
      <c r="J65" s="111" t="str">
        <f>IF($T$6,SUMPRODUCT($L$31:$L$55,$K$31:$K$55,J$31:J$55,$E$26:$E$50)/$R65,"na  ")</f>
        <v xml:space="preserve">na  </v>
      </c>
      <c r="K65" s="223" t="str">
        <f>IF(AND($T$6,Price_Prpsl_Type=Validation!$H$23),(1+(OREC_Price_Cap-J65)/I65)*Base_Upgrade_Cost,"  na")</f>
        <v xml:space="preserve">  na</v>
      </c>
      <c r="L65" s="224"/>
      <c r="M65" s="74"/>
      <c r="N65" s="74"/>
      <c r="O65" s="76"/>
      <c r="P65" s="28"/>
      <c r="Q65" s="43">
        <f t="shared" si="15"/>
        <v>5</v>
      </c>
      <c r="R65" s="44">
        <f>SUMPRODUCT($L$31:$L$55,$E$26:$E$50)</f>
        <v>0</v>
      </c>
      <c r="S65" s="28"/>
      <c r="T65" s="28"/>
      <c r="U65" s="28"/>
      <c r="V65" s="28"/>
      <c r="W65" s="28"/>
      <c r="X65" s="28"/>
      <c r="Y65" s="28"/>
      <c r="Z65" s="28"/>
      <c r="AA65" s="28"/>
      <c r="AB65" s="28"/>
      <c r="AC65" s="28"/>
    </row>
    <row r="66" spans="1:29" ht="9" customHeight="1" x14ac:dyDescent="0.25">
      <c r="A66" s="28"/>
      <c r="B66" s="97"/>
      <c r="C66" s="98"/>
      <c r="D66" s="98"/>
      <c r="E66" s="98"/>
      <c r="F66" s="98"/>
      <c r="G66" s="98"/>
      <c r="H66" s="98"/>
      <c r="I66" s="98"/>
      <c r="J66" s="98"/>
      <c r="K66" s="98"/>
      <c r="L66" s="98"/>
      <c r="M66" s="98"/>
      <c r="N66" s="98"/>
      <c r="O66" s="99"/>
      <c r="P66" s="28"/>
      <c r="Q66" s="28"/>
      <c r="R66" s="28"/>
      <c r="S66" s="28"/>
      <c r="T66" s="28"/>
      <c r="U66" s="28"/>
      <c r="V66" s="28"/>
      <c r="W66" s="28"/>
      <c r="X66" s="28"/>
      <c r="Y66" s="28"/>
      <c r="Z66" s="28"/>
      <c r="AA66" s="28"/>
      <c r="AB66" s="28"/>
      <c r="AC66" s="28"/>
    </row>
    <row r="67" spans="1:29" x14ac:dyDescent="0.2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row>
    <row r="68" spans="1:29" x14ac:dyDescent="0.25">
      <c r="A68" s="28"/>
      <c r="B68" s="45"/>
      <c r="C68" s="148" t="s">
        <v>35</v>
      </c>
      <c r="D68" s="46"/>
      <c r="E68" s="48"/>
      <c r="F68" s="47">
        <f>SUMPRODUCT($L$26:$L$55,$E$26:$E$55)</f>
        <v>0</v>
      </c>
      <c r="G68" s="47"/>
      <c r="H68" s="48"/>
      <c r="I68" s="48"/>
      <c r="J68" s="49"/>
      <c r="K68" s="66" t="s">
        <v>62</v>
      </c>
      <c r="L68" s="48"/>
      <c r="M68" s="48"/>
      <c r="N68" s="48"/>
      <c r="O68" s="49"/>
      <c r="P68" s="28"/>
      <c r="Q68" s="28"/>
      <c r="R68" s="28"/>
      <c r="S68" s="28"/>
      <c r="T68" s="28"/>
      <c r="U68" s="28"/>
      <c r="V68" s="28"/>
      <c r="W68" s="28"/>
      <c r="X68" s="28"/>
      <c r="Y68" s="28"/>
      <c r="Z68" s="28"/>
      <c r="AA68" s="28"/>
      <c r="AB68" s="28"/>
      <c r="AC68" s="28"/>
    </row>
    <row r="69" spans="1:29" x14ac:dyDescent="0.25">
      <c r="A69" s="28"/>
      <c r="B69" s="50"/>
      <c r="C69" s="149" t="s">
        <v>36</v>
      </c>
      <c r="D69" s="51"/>
      <c r="E69" s="51"/>
      <c r="F69" s="51"/>
      <c r="G69" s="51"/>
      <c r="H69" s="52">
        <f>SUMPRODUCT($L$26:$L$55,$E$26:$E$55,$K$26:$K$55,H$26:H$55)</f>
        <v>0</v>
      </c>
      <c r="I69" s="52">
        <f t="shared" ref="I69:J69" si="16">SUMPRODUCT($L$26:$L$55,$E$26:$E$55,$K$26:$K$55,I$26:I$55)</f>
        <v>0</v>
      </c>
      <c r="J69" s="54">
        <f t="shared" si="16"/>
        <v>0</v>
      </c>
      <c r="K69" s="50"/>
      <c r="L69" s="53"/>
      <c r="M69" s="52">
        <f>SUMPRODUCT($L$26:$L$55,$E$26:$E$55,M$26:M$55)</f>
        <v>0</v>
      </c>
      <c r="N69" s="52">
        <f>SUMPRODUCT($L$26:$L$55,$E$26:$E$55,N$26:N$55)</f>
        <v>0</v>
      </c>
      <c r="O69" s="54"/>
      <c r="P69" s="28"/>
      <c r="Q69" s="28"/>
      <c r="R69" s="28"/>
      <c r="S69" s="28"/>
      <c r="T69" s="28"/>
      <c r="U69" s="28"/>
      <c r="V69" s="28"/>
      <c r="W69" s="28"/>
      <c r="X69" s="28"/>
      <c r="Y69" s="28"/>
      <c r="Z69" s="28"/>
      <c r="AA69" s="28"/>
      <c r="AB69" s="28"/>
      <c r="AC69" s="28"/>
    </row>
    <row r="70" spans="1:29" x14ac:dyDescent="0.25">
      <c r="A70" s="28"/>
      <c r="B70" s="50"/>
      <c r="C70" s="150" t="str">
        <f>"Levelized "&amp;TEXT(Base_Year,"0000")&amp;" $/MWh"</f>
        <v>Levelized 2012 $/MWh</v>
      </c>
      <c r="D70" s="53"/>
      <c r="E70" s="55"/>
      <c r="F70" s="55"/>
      <c r="G70" s="55"/>
      <c r="H70" s="56" t="e">
        <f>H69/$F$68</f>
        <v>#DIV/0!</v>
      </c>
      <c r="I70" s="57" t="e">
        <f>I69/$F$68</f>
        <v>#DIV/0!</v>
      </c>
      <c r="J70" s="64" t="e">
        <f>J69/$F$68</f>
        <v>#DIV/0!</v>
      </c>
      <c r="K70" s="50"/>
      <c r="L70" s="53"/>
      <c r="M70" s="53"/>
      <c r="N70" s="53"/>
      <c r="O70" s="58"/>
      <c r="P70" s="28"/>
      <c r="Q70" s="28"/>
      <c r="R70" s="28"/>
      <c r="S70" s="28"/>
      <c r="T70" s="28"/>
      <c r="U70" s="28"/>
      <c r="V70" s="28"/>
      <c r="W70" s="28"/>
      <c r="X70" s="28"/>
      <c r="Y70" s="28"/>
      <c r="Z70" s="28"/>
      <c r="AA70" s="28"/>
      <c r="AB70" s="28"/>
      <c r="AC70" s="28"/>
    </row>
    <row r="71" spans="1:29" x14ac:dyDescent="0.25">
      <c r="A71" s="28"/>
      <c r="B71" s="59"/>
      <c r="C71" s="60"/>
      <c r="D71" s="60"/>
      <c r="E71" s="61"/>
      <c r="F71" s="61"/>
      <c r="G71" s="61"/>
      <c r="H71" s="62"/>
      <c r="I71" s="62"/>
      <c r="J71" s="65"/>
      <c r="K71" s="59"/>
      <c r="L71" s="60"/>
      <c r="M71" s="60"/>
      <c r="N71" s="60"/>
      <c r="O71" s="63"/>
      <c r="P71" s="28"/>
      <c r="Q71" s="28"/>
      <c r="R71" s="28"/>
      <c r="S71" s="28"/>
      <c r="T71" s="28"/>
      <c r="U71" s="28"/>
      <c r="V71" s="28"/>
      <c r="W71" s="28"/>
      <c r="X71" s="28"/>
      <c r="Y71" s="28"/>
      <c r="Z71" s="28"/>
      <c r="AA71" s="28"/>
      <c r="AB71" s="28"/>
      <c r="AC71" s="28"/>
    </row>
    <row r="72" spans="1:29" x14ac:dyDescent="0.2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row>
    <row r="73" spans="1:29" x14ac:dyDescent="0.2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row>
    <row r="74" spans="1:29" x14ac:dyDescent="0.2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row>
    <row r="75" spans="1:29" x14ac:dyDescent="0.2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row>
    <row r="76" spans="1:29" x14ac:dyDescent="0.2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row>
    <row r="77" spans="1:29" x14ac:dyDescent="0.2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row>
    <row r="78" spans="1:29" x14ac:dyDescent="0.2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row>
    <row r="79" spans="1:29" x14ac:dyDescent="0.2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row>
    <row r="80" spans="1:29" x14ac:dyDescent="0.2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row>
    <row r="81" spans="1:29" x14ac:dyDescent="0.2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row>
    <row r="82" spans="1:29" x14ac:dyDescent="0.2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row>
    <row r="83" spans="1:29" x14ac:dyDescent="0.2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row>
    <row r="84" spans="1:29" x14ac:dyDescent="0.2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row>
    <row r="85" spans="1:29" x14ac:dyDescent="0.2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row>
    <row r="86" spans="1:29" x14ac:dyDescent="0.2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row>
    <row r="87" spans="1:29" x14ac:dyDescent="0.2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row>
    <row r="88" spans="1:29" x14ac:dyDescent="0.2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row>
    <row r="89" spans="1:29" x14ac:dyDescent="0.2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row>
    <row r="90" spans="1:29" x14ac:dyDescent="0.2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row>
    <row r="91" spans="1:29" x14ac:dyDescent="0.2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row>
    <row r="92" spans="1:29" x14ac:dyDescent="0.2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row>
  </sheetData>
  <sheetProtection password="E831" sheet="1" objects="1" scenarios="1"/>
  <mergeCells count="27">
    <mergeCell ref="F15:H15"/>
    <mergeCell ref="D24:D25"/>
    <mergeCell ref="E24:E25"/>
    <mergeCell ref="H24:J24"/>
    <mergeCell ref="Q58:Q59"/>
    <mergeCell ref="R58:R59"/>
    <mergeCell ref="K60:L60"/>
    <mergeCell ref="K61:L61"/>
    <mergeCell ref="K62:L62"/>
    <mergeCell ref="K58:L58"/>
    <mergeCell ref="K59:L59"/>
    <mergeCell ref="C3:N3"/>
    <mergeCell ref="C4:N4"/>
    <mergeCell ref="K65:L65"/>
    <mergeCell ref="K63:L63"/>
    <mergeCell ref="K64:L64"/>
    <mergeCell ref="M24:N24"/>
    <mergeCell ref="K24:K25"/>
    <mergeCell ref="L24:L25"/>
    <mergeCell ref="H58:J58"/>
    <mergeCell ref="C24:C25"/>
    <mergeCell ref="F7:J7"/>
    <mergeCell ref="F8:J8"/>
    <mergeCell ref="D60:E60"/>
    <mergeCell ref="F10:H10"/>
    <mergeCell ref="F12:H12"/>
    <mergeCell ref="F14:J14"/>
  </mergeCells>
  <conditionalFormatting sqref="M26:M49 M54:M55">
    <cfRule type="expression" dxfId="17" priority="25">
      <formula>(M26&gt;OREC_Price_Cap)</formula>
    </cfRule>
  </conditionalFormatting>
  <conditionalFormatting sqref="N26:O49 N56 N54:O55">
    <cfRule type="expression" dxfId="16" priority="24">
      <formula>(N26&gt;OREC_Price_Cap)</formula>
    </cfRule>
  </conditionalFormatting>
  <conditionalFormatting sqref="H60:H65">
    <cfRule type="expression" dxfId="15" priority="22">
      <formula>AND(ISNUMBER(H60),H60&gt;OREC_Price_Cap)</formula>
    </cfRule>
  </conditionalFormatting>
  <conditionalFormatting sqref="J70">
    <cfRule type="expression" dxfId="14" priority="21">
      <formula>(J70&gt;OREC_Price_Cap)</formula>
    </cfRule>
  </conditionalFormatting>
  <conditionalFormatting sqref="H70">
    <cfRule type="expression" dxfId="13" priority="20">
      <formula>(H70&gt;OREC_Price_Cap)</formula>
    </cfRule>
  </conditionalFormatting>
  <conditionalFormatting sqref="K10">
    <cfRule type="expression" dxfId="12" priority="19">
      <formula>($R$6&lt;$S$6)</formula>
    </cfRule>
  </conditionalFormatting>
  <conditionalFormatting sqref="Q7:Q49 Q54:Q55">
    <cfRule type="expression" dxfId="11" priority="18">
      <formula>(Q7="OK")</formula>
    </cfRule>
  </conditionalFormatting>
  <conditionalFormatting sqref="F26:F27 F54:F55">
    <cfRule type="expression" dxfId="10" priority="13">
      <formula>NOT(R26)</formula>
    </cfRule>
  </conditionalFormatting>
  <conditionalFormatting sqref="I60:J65">
    <cfRule type="expression" dxfId="9" priority="10">
      <formula>AND(ISNUMBER(I60),I60&gt;OREC_Price_Cap)</formula>
    </cfRule>
  </conditionalFormatting>
  <conditionalFormatting sqref="M50:M53">
    <cfRule type="expression" dxfId="8" priority="9">
      <formula>(M50&gt;OREC_Price_Cap)</formula>
    </cfRule>
  </conditionalFormatting>
  <conditionalFormatting sqref="N50:O53">
    <cfRule type="expression" dxfId="7" priority="8">
      <formula>(N50&gt;OREC_Price_Cap)</formula>
    </cfRule>
  </conditionalFormatting>
  <conditionalFormatting sqref="Q50:Q53">
    <cfRule type="expression" dxfId="6" priority="7">
      <formula>(Q50="OK")</formula>
    </cfRule>
  </conditionalFormatting>
  <conditionalFormatting sqref="F52">
    <cfRule type="expression" dxfId="5" priority="3">
      <formula>NOT(R52)</formula>
    </cfRule>
  </conditionalFormatting>
  <conditionalFormatting sqref="F53">
    <cfRule type="expression" dxfId="4" priority="2">
      <formula>NOT(R53)</formula>
    </cfRule>
  </conditionalFormatting>
  <conditionalFormatting sqref="F28:F51">
    <cfRule type="expression" dxfId="3" priority="1">
      <formula>NOT(R28)</formula>
    </cfRule>
  </conditionalFormatting>
  <dataValidations disablePrompts="1" xWindow="287" yWindow="395" count="7">
    <dataValidation allowBlank="1" showInputMessage="1" showErrorMessage="1" promptTitle="Applicant Name" prompt="Enter full name of applicant for identification" sqref="F7"/>
    <dataValidation allowBlank="1" showInputMessage="1" showErrorMessage="1" promptTitle="Project Name" prompt="Enter name of offshore wind project" sqref="F8:J8"/>
    <dataValidation allowBlank="1" showInputMessage="1" showErrorMessage="1" promptTitle="Price Proposal Name" prompt="Enter unique name for price proposal covered by this form." sqref="F14"/>
    <dataValidation allowBlank="1" showInputMessage="1" showErrorMessage="1" errorTitle="Out of Range" error="Enter Part 1 OREC price between $1/MWh and $500/MWh." promptTitle="Part 1 OREC Price" prompt="Enter Part 1 OREC Price in $/MWh for each calendar year of proposed OREC term plus an additional 5 years." sqref="F26:F55"/>
    <dataValidation type="list" allowBlank="1" showInputMessage="1" showErrorMessage="1" errorTitle="CO Date out of range" error="Select CO Date from drop-down list" promptTitle="Target CO Date:" prompt="Select target CO date from drop-down list." sqref="F12:H12">
      <formula1>CO_Date_List</formula1>
    </dataValidation>
    <dataValidation type="list" allowBlank="1" showInputMessage="1" showErrorMessage="1" errorTitle="Unacceptable Entry" error="Select lease site from drop-down list" promptTitle="Lease Site" prompt="Select Maryland Offshore Wind lease area from drop-down list" sqref="F10:H10">
      <formula1>Lease_Site_List</formula1>
    </dataValidation>
    <dataValidation type="list" allowBlank="1" showInputMessage="1" showErrorMessage="1" errorTitle="Unacceptable Entry" error="Select price proposal type from drop-down list" promptTitle="Price Proposal Type" prompt="Select price proposal type from drop-down list." sqref="F15:H15">
      <formula1>Price_Type_List</formula1>
    </dataValidation>
  </dataValidations>
  <pageMargins left="1" right="0.75" top="0.75" bottom="0.75" header="0.25" footer="0.25"/>
  <pageSetup scale="72" orientation="portrait" r:id="rId1"/>
  <headerFooter>
    <oddHeader>&amp;RPrinted:  &amp;D   &amp;T</oddHeader>
    <oddFooter>&amp;L&amp;8&amp;Z&amp;F    &amp;A</oddFooter>
  </headerFooter>
  <extLst>
    <ext xmlns:x14="http://schemas.microsoft.com/office/spreadsheetml/2009/9/main" uri="{78C0D931-6437-407d-A8EE-F0AAD7539E65}">
      <x14:conditionalFormattings>
        <x14:conditionalFormatting xmlns:xm="http://schemas.microsoft.com/office/excel/2006/main">
          <x14:cfRule type="expression" priority="44" id="{AEA9B84F-98A7-4779-A9C9-B074341F5247}">
            <xm:f>(MAX($J$61:$J$65)&gt;Validation!$H$8)</xm:f>
            <x14:dxf>
              <font>
                <color theme="9" tint="-0.24994659260841701"/>
              </font>
            </x14:dxf>
          </x14:cfRule>
          <xm:sqref>K12</xm:sqref>
        </x14:conditionalFormatting>
        <x14:conditionalFormatting xmlns:xm="http://schemas.microsoft.com/office/excel/2006/main">
          <x14:cfRule type="expression" priority="45" id="{12FBED6A-9ABB-4477-8373-1661CF808D5E}">
            <xm:f>($J$70&gt;Validation!$H$8)</xm:f>
            <x14:dxf>
              <font>
                <color rgb="FFFF0000"/>
              </font>
            </x14:dxf>
          </x14:cfRule>
          <xm:sqref>K11</xm:sqref>
        </x14:conditionalFormatting>
        <x14:conditionalFormatting xmlns:xm="http://schemas.microsoft.com/office/excel/2006/main">
          <x14:cfRule type="expression" priority="50" id="{899D0CB6-752F-4C0B-A124-07557755FD8E}">
            <xm:f>($F$15=Validation!$H$22)</xm:f>
            <x14:dxf>
              <fill>
                <patternFill patternType="lightUp"/>
              </fill>
            </x14:dxf>
          </x14:cfRule>
          <xm:sqref>F20</xm:sqref>
        </x14:conditionalFormatting>
      </x14:conditionalFormattings>
    </ext>
    <ext xmlns:x14="http://schemas.microsoft.com/office/spreadsheetml/2009/9/main" uri="{CCE6A557-97BC-4b89-ADB6-D9C93CAAB3DF}">
      <x14:dataValidations xmlns:xm="http://schemas.microsoft.com/office/excel/2006/main" disablePrompts="1" xWindow="287" yWindow="395" count="3">
        <x14:dataValidation type="decimal" allowBlank="1" showInputMessage="1" showErrorMessage="1" errorTitle="Out of Range" error="Enter capacity between 20 MW and 600 MW" promptTitle="Installed Capacity" prompt="Enter Installed Capacity in MW.  Must be between 20 MW and 600 MW.">
          <x14:formula1>
            <xm:f>Validation!$F$41</xm:f>
          </x14:formula1>
          <x14:formula2>
            <xm:f>Validation!$F$42</xm:f>
          </x14:formula2>
          <xm:sqref>F9</xm:sqref>
        </x14:dataValidation>
        <x14:dataValidation type="whole" allowBlank="1" showInputMessage="1" showErrorMessage="1" errorTitle="Out of Range" error="Enter integer price term from 1 to 20 years" promptTitle="OREC Price Term" prompt="Enter proposed OREC price term in integral years (up to 20 years).">
          <x14:formula1>
            <xm:f>Validation!$G$41</xm:f>
          </x14:formula1>
          <x14:formula2>
            <xm:f>Validation!$G$42</xm:f>
          </x14:formula2>
          <xm:sqref>F16</xm:sqref>
        </x14:dataValidation>
        <x14:dataValidation type="decimal" allowBlank="1" showInputMessage="1" showErrorMessage="1" errorTitle="Out of Range" error="Enter Part 2 OREC price between $1/MWh and $200/MWh" promptTitle="Part 2 OREC Price" prompt="Specify Part 2 price in level nominal dollars per MWh over the OREC Price Term.  This price will be adjusted based on the ratio of actual transmission upgrade cost to the Base Upgrade Cost, subject to cap on Levelized OREC Price.">
          <x14:formula1>
            <xm:f>Validation!$I$41</xm:f>
          </x14:formula1>
          <x14:formula2>
            <xm:f>Validation!$I$42</xm:f>
          </x14:formula2>
          <xm:sqref>F20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05"/>
  <sheetViews>
    <sheetView workbookViewId="0"/>
  </sheetViews>
  <sheetFormatPr defaultRowHeight="15" x14ac:dyDescent="0.25"/>
  <cols>
    <col min="1" max="1" width="2.28515625" customWidth="1"/>
    <col min="2" max="2" width="5" customWidth="1"/>
    <col min="3" max="3" width="7.5703125" customWidth="1"/>
    <col min="4" max="4" width="11.85546875" customWidth="1"/>
    <col min="5" max="6" width="10" customWidth="1"/>
    <col min="7" max="7" width="12.7109375" customWidth="1"/>
    <col min="8" max="8" width="10.7109375" customWidth="1"/>
    <col min="9" max="9" width="11.7109375" customWidth="1"/>
    <col min="10" max="10" width="6.28515625" customWidth="1"/>
    <col min="11" max="12" width="2.7109375" customWidth="1"/>
    <col min="14" max="14" width="18" customWidth="1"/>
    <col min="15" max="15" width="10" customWidth="1"/>
  </cols>
  <sheetData>
    <row r="1" spans="1:25" ht="8.25" customHeight="1" x14ac:dyDescent="0.25">
      <c r="A1" s="28"/>
      <c r="B1" s="28"/>
      <c r="C1" s="28"/>
      <c r="D1" s="28"/>
      <c r="E1" s="28"/>
      <c r="F1" s="28"/>
      <c r="G1" s="28"/>
      <c r="H1" s="28"/>
      <c r="I1" s="28"/>
      <c r="J1" s="28"/>
      <c r="K1" s="28"/>
      <c r="L1" s="28"/>
      <c r="M1" s="28"/>
      <c r="N1" s="28"/>
      <c r="O1" s="28"/>
      <c r="P1" s="28"/>
      <c r="Q1" s="28"/>
      <c r="R1" s="28"/>
      <c r="S1" s="28"/>
      <c r="T1" s="28"/>
      <c r="U1" s="28"/>
      <c r="V1" s="28"/>
      <c r="W1" s="28"/>
      <c r="X1" s="28"/>
      <c r="Y1" s="28"/>
    </row>
    <row r="2" spans="1:25" ht="18.75" x14ac:dyDescent="0.3">
      <c r="A2" s="28"/>
      <c r="B2" s="215" t="s">
        <v>0</v>
      </c>
      <c r="C2" s="216"/>
      <c r="D2" s="216"/>
      <c r="E2" s="216"/>
      <c r="F2" s="216"/>
      <c r="G2" s="216"/>
      <c r="H2" s="216"/>
      <c r="I2" s="216"/>
      <c r="J2" s="216"/>
      <c r="K2" s="216"/>
      <c r="L2" s="217"/>
      <c r="M2" s="28"/>
      <c r="N2" s="28"/>
      <c r="O2" s="28"/>
      <c r="P2" s="28"/>
      <c r="Q2" s="28"/>
      <c r="R2" s="28"/>
      <c r="S2" s="28"/>
      <c r="T2" s="28"/>
      <c r="U2" s="28"/>
      <c r="V2" s="28"/>
      <c r="W2" s="28"/>
      <c r="X2" s="28"/>
      <c r="Y2" s="28"/>
    </row>
    <row r="3" spans="1:25" ht="18.75" x14ac:dyDescent="0.3">
      <c r="A3" s="28"/>
      <c r="B3" s="218" t="s">
        <v>38</v>
      </c>
      <c r="C3" s="219"/>
      <c r="D3" s="219"/>
      <c r="E3" s="219"/>
      <c r="F3" s="219"/>
      <c r="G3" s="219"/>
      <c r="H3" s="219"/>
      <c r="I3" s="219"/>
      <c r="J3" s="219"/>
      <c r="K3" s="219"/>
      <c r="L3" s="220"/>
      <c r="M3" s="28"/>
      <c r="N3" s="28"/>
      <c r="O3" s="28"/>
      <c r="P3" s="28"/>
      <c r="Q3" s="28"/>
      <c r="R3" s="28"/>
      <c r="S3" s="28"/>
      <c r="T3" s="28"/>
      <c r="U3" s="28"/>
      <c r="V3" s="28"/>
      <c r="W3" s="28"/>
      <c r="X3" s="28"/>
      <c r="Y3" s="28"/>
    </row>
    <row r="4" spans="1:25" x14ac:dyDescent="0.25">
      <c r="A4" s="28"/>
      <c r="B4" s="1"/>
      <c r="C4" s="7"/>
      <c r="D4" s="5"/>
      <c r="E4" s="5"/>
      <c r="F4" s="188" t="str">
        <f>Form_Version</f>
        <v>Version 2.0</v>
      </c>
      <c r="G4" s="5"/>
      <c r="H4" s="19">
        <f>Form_Date</f>
        <v>42118</v>
      </c>
      <c r="I4" s="19"/>
      <c r="J4" s="5"/>
      <c r="K4" s="5"/>
      <c r="L4" s="2"/>
      <c r="M4" s="28"/>
      <c r="N4" s="28"/>
      <c r="O4" s="28"/>
      <c r="P4" s="28"/>
      <c r="Q4" s="28"/>
      <c r="R4" s="28"/>
      <c r="S4" s="28"/>
      <c r="T4" s="28"/>
      <c r="U4" s="28"/>
      <c r="V4" s="28"/>
      <c r="W4" s="28"/>
      <c r="X4" s="28"/>
      <c r="Y4" s="28"/>
    </row>
    <row r="5" spans="1:25" x14ac:dyDescent="0.25">
      <c r="A5" s="28"/>
      <c r="B5" s="1"/>
      <c r="C5" s="5"/>
      <c r="D5" s="5"/>
      <c r="E5" s="5"/>
      <c r="F5" s="5"/>
      <c r="G5" s="5"/>
      <c r="H5" s="5"/>
      <c r="I5" s="5"/>
      <c r="J5" s="5"/>
      <c r="K5" s="5"/>
      <c r="L5" s="2"/>
      <c r="M5" s="28"/>
      <c r="N5" s="28"/>
      <c r="O5" s="28"/>
      <c r="P5" s="28"/>
      <c r="Q5" s="28"/>
      <c r="R5" s="28"/>
      <c r="S5" s="28"/>
      <c r="T5" s="28"/>
      <c r="U5" s="28"/>
      <c r="V5" s="28"/>
      <c r="W5" s="28"/>
      <c r="X5" s="28"/>
      <c r="Y5" s="28"/>
    </row>
    <row r="6" spans="1:25" x14ac:dyDescent="0.25">
      <c r="A6" s="28"/>
      <c r="B6" s="20"/>
      <c r="C6" s="5"/>
      <c r="D6" s="5"/>
      <c r="E6" s="5"/>
      <c r="F6" s="5"/>
      <c r="L6" s="2"/>
      <c r="M6" s="28"/>
      <c r="N6" s="28"/>
      <c r="O6" s="28"/>
      <c r="P6" s="28"/>
      <c r="Q6" s="28"/>
      <c r="R6" s="28"/>
      <c r="S6" s="28"/>
      <c r="T6" s="28"/>
      <c r="U6" s="28"/>
      <c r="V6" s="28"/>
      <c r="W6" s="28"/>
      <c r="X6" s="28"/>
      <c r="Y6" s="28"/>
    </row>
    <row r="7" spans="1:25" x14ac:dyDescent="0.25">
      <c r="A7" s="28"/>
      <c r="B7" s="1"/>
      <c r="C7" s="160" t="s">
        <v>71</v>
      </c>
      <c r="L7" s="2"/>
      <c r="M7" s="28"/>
      <c r="N7" s="28"/>
      <c r="O7" s="28"/>
      <c r="P7" s="28"/>
      <c r="Q7" s="28"/>
      <c r="R7" s="28"/>
      <c r="S7" s="28"/>
      <c r="T7" s="28"/>
      <c r="U7" s="28"/>
      <c r="V7" s="28"/>
      <c r="W7" s="28"/>
      <c r="X7" s="28"/>
      <c r="Y7" s="28"/>
    </row>
    <row r="8" spans="1:25" x14ac:dyDescent="0.25">
      <c r="A8" s="28"/>
      <c r="B8" s="1"/>
      <c r="D8" s="5" t="s">
        <v>24</v>
      </c>
      <c r="H8" s="21">
        <v>190</v>
      </c>
      <c r="I8" s="22" t="str">
        <f>"/MWh ("&amp;TEXT(Base_Year,"0000")&amp;" $)"</f>
        <v>/MWh (2012 $)</v>
      </c>
      <c r="L8" s="2"/>
      <c r="M8" s="28"/>
      <c r="N8" s="28"/>
      <c r="O8" s="28"/>
      <c r="P8" s="28"/>
      <c r="Q8" s="28"/>
      <c r="R8" s="28"/>
      <c r="S8" s="28"/>
      <c r="T8" s="28"/>
      <c r="U8" s="28"/>
      <c r="V8" s="28"/>
      <c r="W8" s="28"/>
      <c r="X8" s="28"/>
      <c r="Y8" s="28"/>
    </row>
    <row r="9" spans="1:25" x14ac:dyDescent="0.25">
      <c r="A9" s="28"/>
      <c r="B9" s="20"/>
      <c r="D9" s="5" t="s">
        <v>47</v>
      </c>
      <c r="H9" s="23">
        <v>2012</v>
      </c>
      <c r="I9" s="5"/>
      <c r="L9" s="2"/>
      <c r="M9" s="28"/>
      <c r="N9" s="32" t="s">
        <v>69</v>
      </c>
      <c r="O9" s="28"/>
      <c r="P9" s="28"/>
      <c r="Q9" s="28"/>
      <c r="R9" s="28"/>
      <c r="S9" s="28"/>
      <c r="T9" s="28"/>
      <c r="U9" s="28"/>
      <c r="V9" s="28"/>
      <c r="W9" s="28"/>
      <c r="X9" s="28"/>
      <c r="Y9" s="28"/>
    </row>
    <row r="10" spans="1:25" x14ac:dyDescent="0.25">
      <c r="A10" s="28"/>
      <c r="B10" s="1"/>
      <c r="D10" t="s">
        <v>84</v>
      </c>
      <c r="F10" s="183" t="str">
        <f>"Price Base to "&amp;TEXT(YEAR(Earliest_CO_Date)+(MONTH(Earliest_CO_Date)-1)/12,"0000.00")</f>
        <v>Price Base to 2017.00</v>
      </c>
      <c r="H10" s="214">
        <f>1.0842</f>
        <v>1.0842000000000001</v>
      </c>
      <c r="I10" s="5"/>
      <c r="L10" s="2"/>
      <c r="M10" s="28"/>
      <c r="N10" s="156">
        <f t="shared" ref="N10:N41" si="0">IF(DATE(O10,P10,1)&gt;Latest_CO_Date,N9,DATE(O10,P10,1))</f>
        <v>42736</v>
      </c>
      <c r="O10" s="154">
        <f>YEAR(Earliest_CO_Date)</f>
        <v>2017</v>
      </c>
      <c r="P10" s="154">
        <f>MONTH(Earliest_CO_Date)</f>
        <v>1</v>
      </c>
      <c r="Q10" s="28"/>
      <c r="R10" s="28"/>
      <c r="S10" s="28"/>
      <c r="T10" s="28"/>
      <c r="U10" s="28"/>
      <c r="V10" s="28"/>
      <c r="W10" s="28"/>
      <c r="X10" s="28"/>
      <c r="Y10" s="28"/>
    </row>
    <row r="11" spans="1:25" x14ac:dyDescent="0.25">
      <c r="A11" s="28"/>
      <c r="B11" s="1"/>
      <c r="D11" s="8" t="s">
        <v>85</v>
      </c>
      <c r="F11" s="181" t="str">
        <f>TEXT(YEAR(Earliest_CO_Date)+1,"0000")&amp;" to "</f>
        <v xml:space="preserve">2018 to </v>
      </c>
      <c r="G11" s="180">
        <v>2020</v>
      </c>
      <c r="H11" s="182">
        <v>1.8759999999999999E-2</v>
      </c>
      <c r="I11" s="5"/>
      <c r="L11" s="2"/>
      <c r="M11" s="28"/>
      <c r="N11" s="156">
        <f t="shared" si="0"/>
        <v>42767</v>
      </c>
      <c r="O11" s="155">
        <f>IF(P10=12,O10+1,O10)</f>
        <v>2017</v>
      </c>
      <c r="P11" s="155">
        <f>IF(P10=12,1,P10+1)</f>
        <v>2</v>
      </c>
      <c r="Q11" s="28"/>
      <c r="R11" s="28"/>
      <c r="S11" s="28"/>
      <c r="T11" s="28"/>
      <c r="U11" s="28"/>
      <c r="V11" s="28"/>
      <c r="W11" s="28"/>
      <c r="X11" s="28"/>
      <c r="Y11" s="28"/>
    </row>
    <row r="12" spans="1:25" x14ac:dyDescent="0.25">
      <c r="A12" s="28"/>
      <c r="B12" s="1"/>
      <c r="F12" s="181" t="str">
        <f>TEXT(G11+1,"0000")&amp;" to "</f>
        <v xml:space="preserve">2021 to </v>
      </c>
      <c r="G12" s="180">
        <v>2030</v>
      </c>
      <c r="H12" s="182">
        <v>1.8759999999999999E-2</v>
      </c>
      <c r="I12" s="5"/>
      <c r="L12" s="2"/>
      <c r="M12" s="28"/>
      <c r="N12" s="156">
        <f t="shared" si="0"/>
        <v>42795</v>
      </c>
      <c r="O12" s="155">
        <f t="shared" ref="O12:O45" si="1">IF(P11=12,O11+1,O11)</f>
        <v>2017</v>
      </c>
      <c r="P12" s="155">
        <f t="shared" ref="P12:P75" si="2">IF(P11=12,1,P11+1)</f>
        <v>3</v>
      </c>
      <c r="Q12" s="28"/>
      <c r="R12" s="28"/>
      <c r="S12" s="28"/>
      <c r="T12" s="28"/>
      <c r="U12" s="28"/>
      <c r="V12" s="28"/>
      <c r="W12" s="28"/>
      <c r="X12" s="28"/>
      <c r="Y12" s="28"/>
    </row>
    <row r="13" spans="1:25" x14ac:dyDescent="0.25">
      <c r="A13" s="28"/>
      <c r="B13" s="1"/>
      <c r="F13" s="181" t="str">
        <f>TEXT(G12+1,"0000")&amp;" to "</f>
        <v xml:space="preserve">2031 to </v>
      </c>
      <c r="G13" s="180">
        <v>2050</v>
      </c>
      <c r="H13" s="182">
        <v>1.8759999999999999E-2</v>
      </c>
      <c r="I13" s="5"/>
      <c r="L13" s="2"/>
      <c r="M13" s="28"/>
      <c r="N13" s="156">
        <f t="shared" si="0"/>
        <v>42826</v>
      </c>
      <c r="O13" s="155">
        <f t="shared" si="1"/>
        <v>2017</v>
      </c>
      <c r="P13" s="155">
        <f t="shared" si="2"/>
        <v>4</v>
      </c>
      <c r="Q13" s="28"/>
      <c r="R13" s="28"/>
      <c r="S13" s="28"/>
      <c r="T13" s="28"/>
      <c r="U13" s="28"/>
      <c r="V13" s="28"/>
      <c r="W13" s="28"/>
      <c r="X13" s="28"/>
      <c r="Y13" s="28"/>
    </row>
    <row r="14" spans="1:25" x14ac:dyDescent="0.25">
      <c r="A14" s="28"/>
      <c r="B14" s="1"/>
      <c r="D14" s="5" t="s">
        <v>45</v>
      </c>
      <c r="H14" s="182">
        <v>2.6100000000000002E-2</v>
      </c>
      <c r="L14" s="2"/>
      <c r="M14" s="28"/>
      <c r="N14" s="156">
        <f t="shared" si="0"/>
        <v>42856</v>
      </c>
      <c r="O14" s="155">
        <f t="shared" si="1"/>
        <v>2017</v>
      </c>
      <c r="P14" s="155">
        <f t="shared" si="2"/>
        <v>5</v>
      </c>
      <c r="Q14" s="28"/>
      <c r="R14" s="28"/>
      <c r="S14" s="28"/>
      <c r="T14" s="28"/>
      <c r="U14" s="28"/>
      <c r="V14" s="28"/>
      <c r="W14" s="28"/>
      <c r="X14" s="28"/>
      <c r="Y14" s="28"/>
    </row>
    <row r="15" spans="1:25" x14ac:dyDescent="0.25">
      <c r="A15" s="28"/>
      <c r="B15" s="1"/>
      <c r="D15" s="5" t="s">
        <v>33</v>
      </c>
      <c r="H15" s="182">
        <f>(1+LTC_T_Bond_Rate)/(1+Inflation_Rate)-1</f>
        <v>7.2048372531314797E-3</v>
      </c>
      <c r="L15" s="9"/>
      <c r="M15" s="28"/>
      <c r="N15" s="156">
        <f t="shared" si="0"/>
        <v>42887</v>
      </c>
      <c r="O15" s="155">
        <f t="shared" si="1"/>
        <v>2017</v>
      </c>
      <c r="P15" s="155">
        <f t="shared" si="2"/>
        <v>6</v>
      </c>
      <c r="Q15" s="28"/>
      <c r="R15" s="28"/>
      <c r="S15" s="28"/>
      <c r="T15" s="28"/>
      <c r="U15" s="28"/>
      <c r="V15" s="28"/>
      <c r="W15" s="28"/>
      <c r="X15" s="28"/>
      <c r="Y15" s="28"/>
    </row>
    <row r="16" spans="1:25" x14ac:dyDescent="0.25">
      <c r="A16" s="28"/>
      <c r="B16" s="1"/>
      <c r="L16" s="120"/>
      <c r="M16" s="28"/>
      <c r="N16" s="156">
        <f t="shared" si="0"/>
        <v>42917</v>
      </c>
      <c r="O16" s="155">
        <f t="shared" si="1"/>
        <v>2017</v>
      </c>
      <c r="P16" s="155">
        <f t="shared" si="2"/>
        <v>7</v>
      </c>
      <c r="Q16" s="28"/>
      <c r="R16" s="28"/>
      <c r="S16" s="28"/>
      <c r="T16" s="28"/>
      <c r="U16" s="28"/>
      <c r="V16" s="28"/>
      <c r="W16" s="28"/>
      <c r="X16" s="28"/>
      <c r="Y16" s="28"/>
    </row>
    <row r="17" spans="1:25" x14ac:dyDescent="0.25">
      <c r="A17" s="28"/>
      <c r="B17" s="1"/>
      <c r="C17" s="160" t="s">
        <v>69</v>
      </c>
      <c r="L17" s="121"/>
      <c r="M17" s="28"/>
      <c r="N17" s="156">
        <f t="shared" si="0"/>
        <v>42948</v>
      </c>
      <c r="O17" s="155">
        <f t="shared" si="1"/>
        <v>2017</v>
      </c>
      <c r="P17" s="155">
        <f t="shared" si="2"/>
        <v>8</v>
      </c>
      <c r="Q17" s="28"/>
      <c r="R17" s="28"/>
      <c r="S17" s="28"/>
      <c r="T17" s="28"/>
      <c r="U17" s="28"/>
      <c r="V17" s="28"/>
      <c r="W17" s="28"/>
      <c r="X17" s="28"/>
      <c r="Y17" s="28"/>
    </row>
    <row r="18" spans="1:25" x14ac:dyDescent="0.25">
      <c r="A18" s="28"/>
      <c r="B18" s="1"/>
      <c r="C18" s="5"/>
      <c r="D18" t="s">
        <v>48</v>
      </c>
      <c r="E18" s="5"/>
      <c r="H18" s="161">
        <v>42736</v>
      </c>
      <c r="L18" s="121"/>
      <c r="M18" s="28"/>
      <c r="N18" s="156">
        <f t="shared" si="0"/>
        <v>42979</v>
      </c>
      <c r="O18" s="155">
        <f t="shared" si="1"/>
        <v>2017</v>
      </c>
      <c r="P18" s="155">
        <f t="shared" si="2"/>
        <v>9</v>
      </c>
      <c r="Q18" s="28"/>
      <c r="R18" s="28"/>
      <c r="S18" s="28"/>
      <c r="T18" s="28"/>
      <c r="U18" s="28"/>
      <c r="V18" s="28"/>
      <c r="W18" s="28"/>
      <c r="X18" s="28"/>
      <c r="Y18" s="28"/>
    </row>
    <row r="19" spans="1:25" x14ac:dyDescent="0.25">
      <c r="A19" s="28"/>
      <c r="B19" s="1"/>
      <c r="D19" t="s">
        <v>70</v>
      </c>
      <c r="E19" s="5"/>
      <c r="H19" s="161">
        <v>44562</v>
      </c>
      <c r="L19" s="121"/>
      <c r="M19" s="28"/>
      <c r="N19" s="156">
        <f t="shared" si="0"/>
        <v>43009</v>
      </c>
      <c r="O19" s="155">
        <f t="shared" si="1"/>
        <v>2017</v>
      </c>
      <c r="P19" s="155">
        <f t="shared" si="2"/>
        <v>10</v>
      </c>
      <c r="Q19" s="28"/>
      <c r="R19" s="28"/>
      <c r="S19" s="28"/>
      <c r="T19" s="28"/>
      <c r="U19" s="28"/>
      <c r="V19" s="28"/>
      <c r="W19" s="28"/>
      <c r="X19" s="28"/>
      <c r="Y19" s="28"/>
    </row>
    <row r="20" spans="1:25" x14ac:dyDescent="0.25">
      <c r="A20" s="28"/>
      <c r="B20" s="1"/>
      <c r="L20" s="25"/>
      <c r="M20" s="28"/>
      <c r="N20" s="156">
        <f t="shared" si="0"/>
        <v>43040</v>
      </c>
      <c r="O20" s="155">
        <f t="shared" si="1"/>
        <v>2017</v>
      </c>
      <c r="P20" s="155">
        <f t="shared" si="2"/>
        <v>11</v>
      </c>
      <c r="Q20" s="28"/>
      <c r="R20" s="28"/>
      <c r="S20" s="28"/>
      <c r="T20" s="28"/>
      <c r="U20" s="28"/>
      <c r="V20" s="28"/>
      <c r="W20" s="28"/>
      <c r="X20" s="28"/>
      <c r="Y20" s="28"/>
    </row>
    <row r="21" spans="1:25" x14ac:dyDescent="0.25">
      <c r="A21" s="28"/>
      <c r="B21" s="1"/>
      <c r="C21" s="24" t="s">
        <v>75</v>
      </c>
      <c r="D21" s="5"/>
      <c r="L21" s="25"/>
      <c r="M21" s="28"/>
      <c r="N21" s="156">
        <f t="shared" si="0"/>
        <v>43070</v>
      </c>
      <c r="O21" s="155">
        <f t="shared" si="1"/>
        <v>2017</v>
      </c>
      <c r="P21" s="155">
        <f t="shared" si="2"/>
        <v>12</v>
      </c>
      <c r="Q21" s="28"/>
      <c r="R21" s="28"/>
      <c r="S21" s="28"/>
      <c r="T21" s="28"/>
      <c r="U21" s="28"/>
      <c r="V21" s="28"/>
      <c r="W21" s="28"/>
      <c r="X21" s="28"/>
      <c r="Y21" s="28"/>
    </row>
    <row r="22" spans="1:25" x14ac:dyDescent="0.25">
      <c r="A22" s="28"/>
      <c r="B22" s="1"/>
      <c r="C22" s="5"/>
      <c r="D22" t="s">
        <v>73</v>
      </c>
      <c r="H22" s="164" t="s">
        <v>15</v>
      </c>
      <c r="L22" s="25"/>
      <c r="M22" s="28"/>
      <c r="N22" s="156">
        <f t="shared" si="0"/>
        <v>43101</v>
      </c>
      <c r="O22" s="155">
        <f t="shared" si="1"/>
        <v>2018</v>
      </c>
      <c r="P22" s="155">
        <f t="shared" si="2"/>
        <v>1</v>
      </c>
      <c r="Q22" s="28"/>
      <c r="R22" s="28"/>
      <c r="S22" s="28"/>
      <c r="T22" s="28"/>
      <c r="U22" s="28"/>
      <c r="V22" s="28"/>
      <c r="W22" s="28"/>
      <c r="X22" s="28"/>
      <c r="Y22" s="28"/>
    </row>
    <row r="23" spans="1:25" x14ac:dyDescent="0.25">
      <c r="A23" s="28"/>
      <c r="B23" s="1"/>
      <c r="C23" s="5"/>
      <c r="D23" t="s">
        <v>74</v>
      </c>
      <c r="H23" s="164" t="s">
        <v>9</v>
      </c>
      <c r="I23" s="178"/>
      <c r="L23" s="25"/>
      <c r="M23" s="28"/>
      <c r="N23" s="156">
        <f t="shared" si="0"/>
        <v>43132</v>
      </c>
      <c r="O23" s="155">
        <f t="shared" si="1"/>
        <v>2018</v>
      </c>
      <c r="P23" s="155">
        <f t="shared" si="2"/>
        <v>2</v>
      </c>
      <c r="Q23" s="28"/>
      <c r="R23" s="28"/>
      <c r="S23" s="28"/>
      <c r="T23" s="28"/>
      <c r="U23" s="28"/>
      <c r="V23" s="28"/>
      <c r="W23" s="28"/>
      <c r="X23" s="28"/>
      <c r="Y23" s="28"/>
    </row>
    <row r="24" spans="1:25" x14ac:dyDescent="0.25">
      <c r="A24" s="28"/>
      <c r="B24" s="1"/>
      <c r="F24" s="178"/>
      <c r="L24" s="25"/>
      <c r="M24" s="28"/>
      <c r="N24" s="156">
        <f t="shared" si="0"/>
        <v>43160</v>
      </c>
      <c r="O24" s="155">
        <f t="shared" si="1"/>
        <v>2018</v>
      </c>
      <c r="P24" s="155">
        <f t="shared" si="2"/>
        <v>3</v>
      </c>
      <c r="Q24" s="28"/>
      <c r="R24" s="28"/>
      <c r="S24" s="28"/>
      <c r="T24" s="28"/>
      <c r="U24" s="28"/>
      <c r="V24" s="28"/>
      <c r="W24" s="28"/>
      <c r="X24" s="28"/>
      <c r="Y24" s="28"/>
    </row>
    <row r="25" spans="1:25" x14ac:dyDescent="0.25">
      <c r="A25" s="28"/>
      <c r="B25" s="1"/>
      <c r="C25" s="24" t="s">
        <v>72</v>
      </c>
      <c r="D25" s="5"/>
      <c r="E25" s="5"/>
      <c r="F25" s="5"/>
      <c r="G25" s="5"/>
      <c r="L25" s="2"/>
      <c r="M25" s="28"/>
      <c r="N25" s="156">
        <f t="shared" si="0"/>
        <v>43191</v>
      </c>
      <c r="O25" s="155">
        <f t="shared" si="1"/>
        <v>2018</v>
      </c>
      <c r="P25" s="155">
        <f t="shared" si="2"/>
        <v>4</v>
      </c>
      <c r="Q25" s="28"/>
      <c r="R25" s="28"/>
      <c r="S25" s="28"/>
      <c r="T25" s="28"/>
      <c r="U25" s="28"/>
      <c r="V25" s="28"/>
      <c r="W25" s="28"/>
      <c r="X25" s="28"/>
      <c r="Y25" s="28"/>
    </row>
    <row r="26" spans="1:25" x14ac:dyDescent="0.25">
      <c r="A26" s="28"/>
      <c r="B26" s="1"/>
      <c r="D26" s="5"/>
      <c r="G26" s="5" t="s">
        <v>46</v>
      </c>
      <c r="H26" s="193">
        <v>2014.5</v>
      </c>
      <c r="L26" s="2"/>
      <c r="M26" s="28"/>
      <c r="N26" s="156">
        <f t="shared" si="0"/>
        <v>43221</v>
      </c>
      <c r="O26" s="155">
        <f t="shared" si="1"/>
        <v>2018</v>
      </c>
      <c r="P26" s="155">
        <f t="shared" si="2"/>
        <v>5</v>
      </c>
      <c r="Q26" s="28"/>
      <c r="R26" s="28"/>
      <c r="S26" s="28"/>
      <c r="T26" s="28"/>
      <c r="U26" s="28"/>
      <c r="V26" s="28"/>
      <c r="W26" s="28"/>
      <c r="X26" s="28"/>
      <c r="Y26" s="28"/>
    </row>
    <row r="27" spans="1:25" x14ac:dyDescent="0.25">
      <c r="A27" s="28"/>
      <c r="B27" s="1"/>
      <c r="D27" s="153" t="str">
        <f>TEXT(Upgrade_Base_Year,"0000.00")&amp;" $ Cost ($MM)"</f>
        <v>2014.50 $ Cost ($MM)</v>
      </c>
      <c r="F27" s="157" t="s">
        <v>63</v>
      </c>
      <c r="G27" s="158"/>
      <c r="H27" s="158"/>
      <c r="I27" s="159"/>
      <c r="L27" s="2"/>
      <c r="M27" s="28"/>
      <c r="N27" s="156">
        <f t="shared" si="0"/>
        <v>43252</v>
      </c>
      <c r="O27" s="155">
        <f t="shared" si="1"/>
        <v>2018</v>
      </c>
      <c r="P27" s="155">
        <f t="shared" si="2"/>
        <v>6</v>
      </c>
      <c r="Q27" s="28"/>
      <c r="R27" s="28"/>
      <c r="S27" s="28"/>
      <c r="T27" s="28"/>
      <c r="U27" s="28"/>
      <c r="V27" s="28"/>
      <c r="W27" s="28"/>
      <c r="X27" s="28"/>
      <c r="Y27" s="28"/>
    </row>
    <row r="28" spans="1:25" x14ac:dyDescent="0.25">
      <c r="A28" s="28"/>
      <c r="B28" s="1"/>
      <c r="D28" s="162" t="s">
        <v>90</v>
      </c>
      <c r="E28" s="163"/>
      <c r="F28" s="114">
        <v>20</v>
      </c>
      <c r="G28" s="114">
        <v>250</v>
      </c>
      <c r="H28" s="114">
        <v>400</v>
      </c>
      <c r="I28" s="114">
        <v>600</v>
      </c>
      <c r="L28" s="2"/>
      <c r="M28" s="28"/>
      <c r="N28" s="156">
        <f t="shared" si="0"/>
        <v>43282</v>
      </c>
      <c r="O28" s="155">
        <f t="shared" si="1"/>
        <v>2018</v>
      </c>
      <c r="P28" s="155">
        <f t="shared" si="2"/>
        <v>7</v>
      </c>
      <c r="Q28" s="28"/>
      <c r="R28" s="28"/>
      <c r="S28" s="28"/>
      <c r="T28" s="28"/>
      <c r="U28" s="28"/>
      <c r="V28" s="28"/>
      <c r="W28" s="28"/>
      <c r="X28" s="28"/>
      <c r="Y28" s="28"/>
    </row>
    <row r="29" spans="1:25" x14ac:dyDescent="0.25">
      <c r="A29" s="28"/>
      <c r="B29" s="1"/>
      <c r="D29" s="200" t="s">
        <v>91</v>
      </c>
      <c r="E29" s="191"/>
      <c r="F29" s="201">
        <f>SUM(F30:F31)</f>
        <v>18.09</v>
      </c>
      <c r="G29" s="204">
        <f t="shared" ref="G29:I29" si="3">SUM(G30:G31)</f>
        <v>18.09</v>
      </c>
      <c r="H29" s="204">
        <f t="shared" si="3"/>
        <v>19.23</v>
      </c>
      <c r="I29" s="205">
        <f t="shared" si="3"/>
        <v>19.23</v>
      </c>
      <c r="L29" s="2"/>
      <c r="M29" s="28"/>
      <c r="N29" s="156">
        <f t="shared" si="0"/>
        <v>43313</v>
      </c>
      <c r="O29" s="155">
        <f t="shared" si="1"/>
        <v>2018</v>
      </c>
      <c r="P29" s="155">
        <f t="shared" si="2"/>
        <v>8</v>
      </c>
      <c r="Q29" s="28"/>
      <c r="R29" s="28"/>
      <c r="S29" s="28"/>
      <c r="T29" s="28"/>
      <c r="U29" s="28"/>
      <c r="V29" s="28"/>
      <c r="W29" s="28"/>
      <c r="X29" s="28"/>
      <c r="Y29" s="28"/>
    </row>
    <row r="30" spans="1:25" x14ac:dyDescent="0.25">
      <c r="A30" s="28"/>
      <c r="B30" s="1"/>
      <c r="C30" s="194">
        <v>1.426E-2</v>
      </c>
      <c r="D30" s="196" t="s">
        <v>88</v>
      </c>
      <c r="E30" s="197"/>
      <c r="F30" s="208">
        <f>G30</f>
        <v>12.324999999999999</v>
      </c>
      <c r="G30" s="202">
        <v>12.324999999999999</v>
      </c>
      <c r="H30" s="202">
        <v>12.324999999999999</v>
      </c>
      <c r="I30" s="206">
        <f>H30</f>
        <v>12.324999999999999</v>
      </c>
      <c r="L30" s="2"/>
      <c r="M30" s="28"/>
      <c r="N30" s="156">
        <f t="shared" si="0"/>
        <v>43344</v>
      </c>
      <c r="O30" s="155">
        <f t="shared" si="1"/>
        <v>2018</v>
      </c>
      <c r="P30" s="155">
        <f t="shared" si="2"/>
        <v>9</v>
      </c>
      <c r="Q30" s="28"/>
      <c r="R30" s="28"/>
      <c r="S30" s="28"/>
      <c r="T30" s="28"/>
      <c r="U30" s="28"/>
      <c r="V30" s="28"/>
      <c r="W30" s="28"/>
      <c r="X30" s="28"/>
      <c r="Y30" s="28"/>
    </row>
    <row r="31" spans="1:25" x14ac:dyDescent="0.25">
      <c r="A31" s="28"/>
      <c r="B31" s="1"/>
      <c r="C31" s="195">
        <v>1.0275700000000001</v>
      </c>
      <c r="D31" s="198" t="s">
        <v>89</v>
      </c>
      <c r="E31" s="199"/>
      <c r="F31" s="209">
        <f>G31</f>
        <v>5.7649999999999997</v>
      </c>
      <c r="G31" s="203">
        <v>5.7649999999999997</v>
      </c>
      <c r="H31" s="203">
        <v>6.9050000000000002</v>
      </c>
      <c r="I31" s="207">
        <f>H31</f>
        <v>6.9050000000000002</v>
      </c>
      <c r="L31" s="2"/>
      <c r="M31" s="28"/>
      <c r="N31" s="156">
        <f t="shared" si="0"/>
        <v>43374</v>
      </c>
      <c r="O31" s="155">
        <f t="shared" si="1"/>
        <v>2018</v>
      </c>
      <c r="P31" s="155">
        <f t="shared" si="2"/>
        <v>10</v>
      </c>
      <c r="Q31" s="28"/>
      <c r="R31" s="28"/>
      <c r="S31" s="28"/>
      <c r="T31" s="28"/>
      <c r="U31" s="28"/>
      <c r="V31" s="28"/>
      <c r="W31" s="28"/>
      <c r="X31" s="28"/>
      <c r="Y31" s="28"/>
    </row>
    <row r="32" spans="1:25" x14ac:dyDescent="0.25">
      <c r="A32" s="28"/>
      <c r="B32" s="1"/>
      <c r="D32" s="179"/>
      <c r="E32" s="67"/>
      <c r="G32" s="5"/>
      <c r="L32" s="2"/>
      <c r="M32" s="28"/>
      <c r="N32" s="156">
        <f t="shared" si="0"/>
        <v>43405</v>
      </c>
      <c r="O32" s="155">
        <f t="shared" si="1"/>
        <v>2018</v>
      </c>
      <c r="P32" s="155">
        <f t="shared" si="2"/>
        <v>11</v>
      </c>
      <c r="Q32" s="28"/>
      <c r="R32" s="28"/>
      <c r="S32" s="28"/>
      <c r="T32" s="28"/>
      <c r="U32" s="28"/>
      <c r="V32" s="28"/>
      <c r="W32" s="28"/>
      <c r="X32" s="28"/>
      <c r="Y32" s="28"/>
    </row>
    <row r="33" spans="1:25" x14ac:dyDescent="0.25">
      <c r="A33" s="28"/>
      <c r="B33" s="1"/>
      <c r="C33" s="24" t="s">
        <v>79</v>
      </c>
      <c r="D33" s="5"/>
      <c r="E33" s="5"/>
      <c r="F33" s="5"/>
      <c r="G33" s="5"/>
      <c r="L33" s="2"/>
      <c r="M33" s="28"/>
      <c r="N33" s="156">
        <f t="shared" si="0"/>
        <v>43435</v>
      </c>
      <c r="O33" s="155">
        <f t="shared" si="1"/>
        <v>2018</v>
      </c>
      <c r="P33" s="155">
        <f t="shared" si="2"/>
        <v>12</v>
      </c>
      <c r="Q33" s="28"/>
      <c r="R33" s="28"/>
      <c r="S33" s="28"/>
      <c r="T33" s="28"/>
      <c r="U33" s="28"/>
      <c r="V33" s="28"/>
      <c r="W33" s="28"/>
      <c r="X33" s="28"/>
      <c r="Y33" s="28"/>
    </row>
    <row r="34" spans="1:25" x14ac:dyDescent="0.25">
      <c r="A34" s="28"/>
      <c r="B34" s="1"/>
      <c r="C34" s="5"/>
      <c r="D34" s="165" t="s">
        <v>76</v>
      </c>
      <c r="E34" s="23"/>
      <c r="F34" s="5"/>
      <c r="G34" s="5"/>
      <c r="H34" s="164" t="s">
        <v>12</v>
      </c>
      <c r="L34" s="2"/>
      <c r="M34" s="28"/>
      <c r="N34" s="156">
        <f t="shared" si="0"/>
        <v>43466</v>
      </c>
      <c r="O34" s="155">
        <f t="shared" si="1"/>
        <v>2019</v>
      </c>
      <c r="P34" s="155">
        <f t="shared" si="2"/>
        <v>1</v>
      </c>
      <c r="Q34" s="28"/>
      <c r="R34" s="28"/>
      <c r="S34" s="28"/>
      <c r="T34" s="28"/>
      <c r="U34" s="28"/>
      <c r="V34" s="28"/>
      <c r="W34" s="28"/>
      <c r="X34" s="28"/>
      <c r="Y34" s="28"/>
    </row>
    <row r="35" spans="1:25" x14ac:dyDescent="0.25">
      <c r="A35" s="28"/>
      <c r="B35" s="1"/>
      <c r="C35" s="5"/>
      <c r="D35" s="165" t="s">
        <v>77</v>
      </c>
      <c r="E35" s="23"/>
      <c r="F35" s="5"/>
      <c r="G35" s="5"/>
      <c r="H35" s="164" t="s">
        <v>13</v>
      </c>
      <c r="L35" s="2"/>
      <c r="M35" s="28"/>
      <c r="N35" s="156">
        <f t="shared" si="0"/>
        <v>43497</v>
      </c>
      <c r="O35" s="155">
        <f t="shared" si="1"/>
        <v>2019</v>
      </c>
      <c r="P35" s="155">
        <f t="shared" si="2"/>
        <v>2</v>
      </c>
      <c r="Q35" s="28"/>
      <c r="R35" s="28"/>
      <c r="S35" s="28"/>
      <c r="T35" s="28"/>
      <c r="U35" s="28"/>
      <c r="V35" s="28"/>
      <c r="W35" s="28"/>
      <c r="X35" s="28"/>
      <c r="Y35" s="28"/>
    </row>
    <row r="36" spans="1:25" x14ac:dyDescent="0.25">
      <c r="A36" s="28"/>
      <c r="B36" s="1"/>
      <c r="C36" s="5"/>
      <c r="D36" s="165" t="s">
        <v>78</v>
      </c>
      <c r="E36" s="23"/>
      <c r="F36" s="5"/>
      <c r="G36" s="5"/>
      <c r="H36" s="164" t="s">
        <v>14</v>
      </c>
      <c r="J36" s="5"/>
      <c r="K36" s="5"/>
      <c r="L36" s="2"/>
      <c r="M36" s="28"/>
      <c r="N36" s="156">
        <f t="shared" si="0"/>
        <v>43525</v>
      </c>
      <c r="O36" s="155">
        <f t="shared" si="1"/>
        <v>2019</v>
      </c>
      <c r="P36" s="155">
        <f t="shared" si="2"/>
        <v>3</v>
      </c>
      <c r="Q36" s="28"/>
      <c r="R36" s="28"/>
      <c r="S36" s="28"/>
      <c r="T36" s="28"/>
      <c r="U36" s="28"/>
      <c r="V36" s="28"/>
      <c r="W36" s="28"/>
      <c r="X36" s="28"/>
      <c r="Y36" s="28"/>
    </row>
    <row r="37" spans="1:25" x14ac:dyDescent="0.25">
      <c r="A37" s="28"/>
      <c r="B37" s="1"/>
      <c r="C37" s="5"/>
      <c r="D37" s="5"/>
      <c r="E37" s="5"/>
      <c r="F37" s="5"/>
      <c r="G37" s="5"/>
      <c r="J37" s="5"/>
      <c r="K37" s="5"/>
      <c r="L37" s="2"/>
      <c r="M37" s="28"/>
      <c r="N37" s="156">
        <f t="shared" si="0"/>
        <v>43556</v>
      </c>
      <c r="O37" s="155">
        <f t="shared" si="1"/>
        <v>2019</v>
      </c>
      <c r="P37" s="155">
        <f t="shared" si="2"/>
        <v>4</v>
      </c>
      <c r="Q37" s="28"/>
      <c r="R37" s="28"/>
      <c r="S37" s="28"/>
      <c r="T37" s="28"/>
      <c r="U37" s="28"/>
      <c r="V37" s="28"/>
      <c r="W37" s="28"/>
      <c r="X37" s="28"/>
      <c r="Y37" s="28"/>
    </row>
    <row r="38" spans="1:25" x14ac:dyDescent="0.25">
      <c r="A38" s="28"/>
      <c r="B38" s="1"/>
      <c r="C38" s="24" t="s">
        <v>81</v>
      </c>
      <c r="D38" s="5"/>
      <c r="E38" s="5"/>
      <c r="F38" s="5"/>
      <c r="G38" s="5"/>
      <c r="H38" s="5"/>
      <c r="I38" s="5"/>
      <c r="J38" s="5"/>
      <c r="K38" s="5"/>
      <c r="L38" s="2"/>
      <c r="M38" s="28"/>
      <c r="N38" s="156">
        <f t="shared" si="0"/>
        <v>43586</v>
      </c>
      <c r="O38" s="155">
        <f t="shared" si="1"/>
        <v>2019</v>
      </c>
      <c r="P38" s="155">
        <f t="shared" si="2"/>
        <v>5</v>
      </c>
      <c r="Q38" s="28"/>
      <c r="R38" s="28"/>
      <c r="S38" s="28"/>
      <c r="T38" s="28"/>
      <c r="U38" s="28"/>
      <c r="V38" s="28"/>
      <c r="W38" s="28"/>
      <c r="X38" s="28"/>
      <c r="Y38" s="28"/>
    </row>
    <row r="39" spans="1:25" x14ac:dyDescent="0.25">
      <c r="A39" s="28"/>
      <c r="B39" s="1"/>
      <c r="C39" s="5"/>
      <c r="F39" s="166" t="s">
        <v>53</v>
      </c>
      <c r="G39" s="166" t="s">
        <v>54</v>
      </c>
      <c r="H39" s="166" t="s">
        <v>60</v>
      </c>
      <c r="I39" s="166" t="s">
        <v>55</v>
      </c>
      <c r="J39" s="5"/>
      <c r="K39" s="5"/>
      <c r="L39" s="2"/>
      <c r="M39" s="28"/>
      <c r="N39" s="156">
        <f t="shared" si="0"/>
        <v>43617</v>
      </c>
      <c r="O39" s="155">
        <f t="shared" si="1"/>
        <v>2019</v>
      </c>
      <c r="P39" s="155">
        <f t="shared" si="2"/>
        <v>6</v>
      </c>
      <c r="Q39" s="28"/>
      <c r="R39" s="28"/>
      <c r="S39" s="28"/>
      <c r="T39" s="28"/>
      <c r="U39" s="28"/>
      <c r="V39" s="28"/>
      <c r="W39" s="28"/>
      <c r="X39" s="28"/>
      <c r="Y39" s="28"/>
    </row>
    <row r="40" spans="1:25" x14ac:dyDescent="0.25">
      <c r="A40" s="28"/>
      <c r="B40" s="1"/>
      <c r="C40" s="5"/>
      <c r="F40" s="167" t="s">
        <v>56</v>
      </c>
      <c r="G40" s="167" t="s">
        <v>57</v>
      </c>
      <c r="H40" s="167" t="s">
        <v>58</v>
      </c>
      <c r="I40" s="167" t="s">
        <v>58</v>
      </c>
      <c r="J40" s="5"/>
      <c r="K40" s="5"/>
      <c r="L40" s="2"/>
      <c r="M40" s="28"/>
      <c r="N40" s="156">
        <f t="shared" si="0"/>
        <v>43647</v>
      </c>
      <c r="O40" s="155">
        <f t="shared" si="1"/>
        <v>2019</v>
      </c>
      <c r="P40" s="155">
        <f t="shared" si="2"/>
        <v>7</v>
      </c>
      <c r="Q40" s="28"/>
      <c r="R40" s="28"/>
      <c r="S40" s="28"/>
      <c r="T40" s="28"/>
      <c r="U40" s="28"/>
      <c r="V40" s="28"/>
      <c r="W40" s="28"/>
      <c r="X40" s="28"/>
      <c r="Y40" s="28"/>
    </row>
    <row r="41" spans="1:25" x14ac:dyDescent="0.25">
      <c r="A41" s="28"/>
      <c r="B41" s="1"/>
      <c r="C41" s="26"/>
      <c r="D41" s="169" t="s">
        <v>82</v>
      </c>
      <c r="E41" s="168"/>
      <c r="F41" s="170">
        <f>F28</f>
        <v>20</v>
      </c>
      <c r="G41" s="171">
        <v>1</v>
      </c>
      <c r="H41" s="172">
        <v>1</v>
      </c>
      <c r="I41" s="173">
        <v>1</v>
      </c>
      <c r="J41" s="5"/>
      <c r="K41" s="5"/>
      <c r="L41" s="9"/>
      <c r="M41" s="28"/>
      <c r="N41" s="156">
        <f t="shared" si="0"/>
        <v>43678</v>
      </c>
      <c r="O41" s="155">
        <f t="shared" si="1"/>
        <v>2019</v>
      </c>
      <c r="P41" s="155">
        <f t="shared" si="2"/>
        <v>8</v>
      </c>
      <c r="Q41" s="28"/>
      <c r="R41" s="28"/>
      <c r="S41" s="28"/>
      <c r="T41" s="28"/>
      <c r="U41" s="28"/>
      <c r="V41" s="28"/>
      <c r="W41" s="28"/>
      <c r="X41" s="28"/>
      <c r="Y41" s="28"/>
    </row>
    <row r="42" spans="1:25" x14ac:dyDescent="0.25">
      <c r="A42" s="28"/>
      <c r="B42" s="1"/>
      <c r="C42" s="26"/>
      <c r="D42" s="3" t="s">
        <v>83</v>
      </c>
      <c r="E42" s="4"/>
      <c r="F42" s="174">
        <f>I28</f>
        <v>600</v>
      </c>
      <c r="G42" s="175">
        <v>20</v>
      </c>
      <c r="H42" s="176">
        <v>500</v>
      </c>
      <c r="I42" s="177">
        <v>200</v>
      </c>
      <c r="J42" s="5"/>
      <c r="K42" s="5"/>
      <c r="L42" s="9"/>
      <c r="M42" s="28"/>
      <c r="N42" s="156">
        <f t="shared" ref="N42:N73" si="4">IF(DATE(O42,P42,1)&gt;Latest_CO_Date,N41,DATE(O42,P42,1))</f>
        <v>43709</v>
      </c>
      <c r="O42" s="155">
        <f t="shared" si="1"/>
        <v>2019</v>
      </c>
      <c r="P42" s="155">
        <f t="shared" si="2"/>
        <v>9</v>
      </c>
      <c r="Q42" s="28"/>
      <c r="R42" s="28"/>
      <c r="S42" s="28"/>
      <c r="T42" s="28"/>
      <c r="U42" s="28"/>
      <c r="V42" s="28"/>
      <c r="W42" s="28"/>
      <c r="X42" s="28"/>
      <c r="Y42" s="28"/>
    </row>
    <row r="43" spans="1:25" x14ac:dyDescent="0.25">
      <c r="A43" s="28"/>
      <c r="B43" s="1"/>
      <c r="J43" s="5"/>
      <c r="K43" s="5"/>
      <c r="L43" s="27"/>
      <c r="M43" s="28"/>
      <c r="N43" s="156">
        <f t="shared" si="4"/>
        <v>43739</v>
      </c>
      <c r="O43" s="155">
        <f t="shared" si="1"/>
        <v>2019</v>
      </c>
      <c r="P43" s="155">
        <f t="shared" si="2"/>
        <v>10</v>
      </c>
      <c r="Q43" s="28"/>
      <c r="R43" s="28"/>
      <c r="S43" s="28"/>
      <c r="T43" s="28"/>
      <c r="U43" s="28"/>
      <c r="V43" s="28"/>
      <c r="W43" s="28"/>
      <c r="X43" s="28"/>
      <c r="Y43" s="28"/>
    </row>
    <row r="44" spans="1:25" x14ac:dyDescent="0.25">
      <c r="A44" s="28"/>
      <c r="B44" s="1"/>
      <c r="J44" s="5"/>
      <c r="K44" s="5"/>
      <c r="L44" s="27"/>
      <c r="M44" s="28"/>
      <c r="N44" s="156">
        <f t="shared" si="4"/>
        <v>43770</v>
      </c>
      <c r="O44" s="155">
        <f t="shared" si="1"/>
        <v>2019</v>
      </c>
      <c r="P44" s="155">
        <f t="shared" si="2"/>
        <v>11</v>
      </c>
      <c r="Q44" s="28"/>
      <c r="R44" s="28"/>
      <c r="S44" s="28"/>
      <c r="T44" s="28"/>
      <c r="U44" s="28"/>
      <c r="V44" s="28"/>
      <c r="W44" s="28"/>
      <c r="X44" s="28"/>
      <c r="Y44" s="28"/>
    </row>
    <row r="45" spans="1:25" x14ac:dyDescent="0.25">
      <c r="A45" s="28"/>
      <c r="B45" s="1"/>
      <c r="F45" s="5"/>
      <c r="G45" s="5"/>
      <c r="H45" s="5"/>
      <c r="I45" s="5"/>
      <c r="J45" s="5"/>
      <c r="K45" s="5"/>
      <c r="L45" s="2"/>
      <c r="M45" s="28"/>
      <c r="N45" s="156">
        <f t="shared" si="4"/>
        <v>43800</v>
      </c>
      <c r="O45" s="155">
        <f t="shared" si="1"/>
        <v>2019</v>
      </c>
      <c r="P45" s="155">
        <f t="shared" si="2"/>
        <v>12</v>
      </c>
      <c r="Q45" s="28"/>
      <c r="R45" s="28"/>
      <c r="S45" s="28"/>
      <c r="T45" s="28"/>
      <c r="U45" s="28"/>
      <c r="V45" s="28"/>
      <c r="W45" s="28"/>
      <c r="X45" s="28"/>
      <c r="Y45" s="28"/>
    </row>
    <row r="46" spans="1:25" x14ac:dyDescent="0.25">
      <c r="A46" s="28"/>
      <c r="B46" s="3"/>
      <c r="C46" s="6"/>
      <c r="D46" s="6"/>
      <c r="E46" s="6"/>
      <c r="F46" s="6"/>
      <c r="G46" s="6"/>
      <c r="H46" s="6"/>
      <c r="I46" s="6"/>
      <c r="J46" s="6"/>
      <c r="K46" s="6"/>
      <c r="L46" s="4"/>
      <c r="M46" s="28"/>
      <c r="N46" s="156">
        <f t="shared" si="4"/>
        <v>43831</v>
      </c>
      <c r="O46" s="155">
        <f t="shared" ref="O46:O72" si="5">IF(P45=12,O45+1,O45)</f>
        <v>2020</v>
      </c>
      <c r="P46" s="155">
        <f t="shared" si="2"/>
        <v>1</v>
      </c>
      <c r="Q46" s="28"/>
      <c r="R46" s="28"/>
      <c r="S46" s="28"/>
      <c r="T46" s="28"/>
      <c r="U46" s="28"/>
      <c r="V46" s="28"/>
      <c r="W46" s="28"/>
      <c r="X46" s="28"/>
      <c r="Y46" s="28"/>
    </row>
    <row r="47" spans="1:25" x14ac:dyDescent="0.25">
      <c r="A47" s="28"/>
      <c r="B47" s="28"/>
      <c r="C47" s="28"/>
      <c r="D47" s="28"/>
      <c r="E47" s="28"/>
      <c r="F47" s="28"/>
      <c r="G47" s="28"/>
      <c r="H47" s="28"/>
      <c r="I47" s="28"/>
      <c r="J47" s="28"/>
      <c r="K47" s="28"/>
      <c r="L47" s="28"/>
      <c r="M47" s="28"/>
      <c r="N47" s="156">
        <f t="shared" si="4"/>
        <v>43862</v>
      </c>
      <c r="O47" s="155">
        <f t="shared" si="5"/>
        <v>2020</v>
      </c>
      <c r="P47" s="155">
        <f t="shared" si="2"/>
        <v>2</v>
      </c>
      <c r="Q47" s="28"/>
      <c r="R47" s="28"/>
      <c r="S47" s="28"/>
      <c r="T47" s="28"/>
      <c r="U47" s="28"/>
      <c r="V47" s="28"/>
      <c r="W47" s="28"/>
      <c r="X47" s="28"/>
      <c r="Y47" s="28"/>
    </row>
    <row r="48" spans="1:25" x14ac:dyDescent="0.25">
      <c r="A48" s="28"/>
      <c r="B48" s="28"/>
      <c r="C48" s="28"/>
      <c r="D48" s="28"/>
      <c r="E48" s="28"/>
      <c r="F48" s="28"/>
      <c r="G48" s="28"/>
      <c r="H48" s="28"/>
      <c r="I48" s="28"/>
      <c r="J48" s="28"/>
      <c r="K48" s="28"/>
      <c r="L48" s="28"/>
      <c r="M48" s="28"/>
      <c r="N48" s="156">
        <f t="shared" si="4"/>
        <v>43891</v>
      </c>
      <c r="O48" s="155">
        <f t="shared" si="5"/>
        <v>2020</v>
      </c>
      <c r="P48" s="155">
        <f t="shared" si="2"/>
        <v>3</v>
      </c>
      <c r="Q48" s="28"/>
      <c r="R48" s="28"/>
      <c r="S48" s="28"/>
      <c r="T48" s="28"/>
      <c r="U48" s="28"/>
      <c r="V48" s="28"/>
      <c r="W48" s="28"/>
      <c r="X48" s="28"/>
      <c r="Y48" s="28"/>
    </row>
    <row r="49" spans="1:25" x14ac:dyDescent="0.25">
      <c r="A49" s="28"/>
      <c r="B49" s="28"/>
      <c r="C49" s="28"/>
      <c r="D49" s="28"/>
      <c r="E49" s="28"/>
      <c r="F49" s="28"/>
      <c r="G49" s="151"/>
      <c r="H49" s="53"/>
      <c r="I49" s="53"/>
      <c r="J49" s="28"/>
      <c r="K49" s="28"/>
      <c r="L49" s="28"/>
      <c r="M49" s="28"/>
      <c r="N49" s="156">
        <f t="shared" si="4"/>
        <v>43922</v>
      </c>
      <c r="O49" s="155">
        <f t="shared" si="5"/>
        <v>2020</v>
      </c>
      <c r="P49" s="155">
        <f t="shared" si="2"/>
        <v>4</v>
      </c>
      <c r="Q49" s="28"/>
      <c r="R49" s="28"/>
      <c r="S49" s="28"/>
      <c r="T49" s="28"/>
      <c r="U49" s="28"/>
      <c r="V49" s="28"/>
      <c r="W49" s="28"/>
      <c r="X49" s="28"/>
      <c r="Y49" s="28"/>
    </row>
    <row r="50" spans="1:25" x14ac:dyDescent="0.25">
      <c r="A50" s="28"/>
      <c r="B50" s="28"/>
      <c r="C50" s="28"/>
      <c r="D50" s="28"/>
      <c r="E50" s="28"/>
      <c r="F50" s="28"/>
      <c r="G50" s="152"/>
      <c r="H50" s="28"/>
      <c r="I50" s="28"/>
      <c r="J50" s="28"/>
      <c r="K50" s="28"/>
      <c r="L50" s="28"/>
      <c r="M50" s="28"/>
      <c r="N50" s="156">
        <f t="shared" si="4"/>
        <v>43952</v>
      </c>
      <c r="O50" s="155">
        <f t="shared" si="5"/>
        <v>2020</v>
      </c>
      <c r="P50" s="155">
        <f t="shared" si="2"/>
        <v>5</v>
      </c>
      <c r="Q50" s="28"/>
      <c r="R50" s="28"/>
      <c r="S50" s="28"/>
      <c r="T50" s="28"/>
      <c r="U50" s="28"/>
      <c r="V50" s="28"/>
      <c r="W50" s="28"/>
      <c r="X50" s="28"/>
      <c r="Y50" s="28"/>
    </row>
    <row r="51" spans="1:25" x14ac:dyDescent="0.25">
      <c r="A51" s="28"/>
      <c r="B51" s="28"/>
      <c r="C51" s="28"/>
      <c r="D51" s="28"/>
      <c r="E51" s="28"/>
      <c r="F51" s="28"/>
      <c r="G51" s="152"/>
      <c r="H51" s="28"/>
      <c r="I51" s="28"/>
      <c r="J51" s="28"/>
      <c r="K51" s="28"/>
      <c r="L51" s="28"/>
      <c r="M51" s="28"/>
      <c r="N51" s="156">
        <f t="shared" si="4"/>
        <v>43983</v>
      </c>
      <c r="O51" s="155">
        <f t="shared" si="5"/>
        <v>2020</v>
      </c>
      <c r="P51" s="155">
        <f t="shared" si="2"/>
        <v>6</v>
      </c>
      <c r="Q51" s="28"/>
      <c r="R51" s="28"/>
      <c r="S51" s="28"/>
      <c r="T51" s="28"/>
      <c r="U51" s="28"/>
      <c r="V51" s="28"/>
      <c r="W51" s="28"/>
      <c r="X51" s="28"/>
      <c r="Y51" s="28"/>
    </row>
    <row r="52" spans="1:25" x14ac:dyDescent="0.25">
      <c r="A52" s="28"/>
      <c r="B52" s="28"/>
      <c r="C52" s="28"/>
      <c r="D52" s="28"/>
      <c r="E52" s="28"/>
      <c r="F52" s="28"/>
      <c r="G52" s="28"/>
      <c r="H52" s="28"/>
      <c r="I52" s="28"/>
      <c r="J52" s="28"/>
      <c r="K52" s="28"/>
      <c r="L52" s="28"/>
      <c r="M52" s="28"/>
      <c r="N52" s="156">
        <f t="shared" si="4"/>
        <v>44013</v>
      </c>
      <c r="O52" s="155">
        <f t="shared" si="5"/>
        <v>2020</v>
      </c>
      <c r="P52" s="155">
        <f t="shared" si="2"/>
        <v>7</v>
      </c>
      <c r="Q52" s="28"/>
      <c r="R52" s="28"/>
      <c r="S52" s="28"/>
      <c r="T52" s="28"/>
      <c r="U52" s="28"/>
      <c r="V52" s="28"/>
      <c r="W52" s="28"/>
      <c r="X52" s="28"/>
      <c r="Y52" s="28"/>
    </row>
    <row r="53" spans="1:25" x14ac:dyDescent="0.25">
      <c r="A53" s="28"/>
      <c r="B53" s="28"/>
      <c r="C53" s="28"/>
      <c r="D53" s="28"/>
      <c r="E53" s="28"/>
      <c r="F53" s="28"/>
      <c r="G53" s="28"/>
      <c r="H53" s="28"/>
      <c r="I53" s="28"/>
      <c r="J53" s="28"/>
      <c r="K53" s="28"/>
      <c r="L53" s="28"/>
      <c r="M53" s="28"/>
      <c r="N53" s="156">
        <f t="shared" si="4"/>
        <v>44044</v>
      </c>
      <c r="O53" s="155">
        <f t="shared" si="5"/>
        <v>2020</v>
      </c>
      <c r="P53" s="155">
        <f t="shared" si="2"/>
        <v>8</v>
      </c>
      <c r="Q53" s="28"/>
      <c r="R53" s="28"/>
      <c r="S53" s="28"/>
      <c r="T53" s="28"/>
      <c r="U53" s="28"/>
      <c r="V53" s="28"/>
      <c r="W53" s="28"/>
      <c r="X53" s="28"/>
      <c r="Y53" s="28"/>
    </row>
    <row r="54" spans="1:25" x14ac:dyDescent="0.25">
      <c r="A54" s="28"/>
      <c r="B54" s="28"/>
      <c r="C54" s="28"/>
      <c r="D54" s="28"/>
      <c r="E54" s="28"/>
      <c r="F54" s="28"/>
      <c r="G54" s="28"/>
      <c r="H54" s="28"/>
      <c r="I54" s="28"/>
      <c r="J54" s="28"/>
      <c r="K54" s="28"/>
      <c r="L54" s="28"/>
      <c r="M54" s="28"/>
      <c r="N54" s="156">
        <f t="shared" si="4"/>
        <v>44075</v>
      </c>
      <c r="O54" s="155">
        <f t="shared" si="5"/>
        <v>2020</v>
      </c>
      <c r="P54" s="155">
        <f t="shared" si="2"/>
        <v>9</v>
      </c>
      <c r="Q54" s="28"/>
      <c r="R54" s="28"/>
      <c r="S54" s="28"/>
      <c r="T54" s="28"/>
      <c r="U54" s="28"/>
      <c r="V54" s="28"/>
      <c r="W54" s="28"/>
      <c r="X54" s="28"/>
      <c r="Y54" s="28"/>
    </row>
    <row r="55" spans="1:25" x14ac:dyDescent="0.25">
      <c r="A55" s="28"/>
      <c r="B55" s="28"/>
      <c r="C55" s="28"/>
      <c r="D55" s="28"/>
      <c r="E55" s="28"/>
      <c r="F55" s="28"/>
      <c r="G55" s="28"/>
      <c r="H55" s="28"/>
      <c r="I55" s="28"/>
      <c r="J55" s="28"/>
      <c r="K55" s="28"/>
      <c r="L55" s="28"/>
      <c r="M55" s="28"/>
      <c r="N55" s="156">
        <f t="shared" si="4"/>
        <v>44105</v>
      </c>
      <c r="O55" s="155">
        <f t="shared" si="5"/>
        <v>2020</v>
      </c>
      <c r="P55" s="155">
        <f t="shared" si="2"/>
        <v>10</v>
      </c>
      <c r="Q55" s="28"/>
      <c r="R55" s="28"/>
      <c r="S55" s="28"/>
      <c r="T55" s="28"/>
      <c r="U55" s="28"/>
      <c r="V55" s="28"/>
      <c r="W55" s="28"/>
      <c r="X55" s="28"/>
      <c r="Y55" s="28"/>
    </row>
    <row r="56" spans="1:25" x14ac:dyDescent="0.25">
      <c r="A56" s="28"/>
      <c r="B56" s="28"/>
      <c r="C56" s="28"/>
      <c r="D56" s="28"/>
      <c r="E56" s="28"/>
      <c r="F56" s="28"/>
      <c r="G56" s="28"/>
      <c r="H56" s="28"/>
      <c r="I56" s="28"/>
      <c r="J56" s="28"/>
      <c r="K56" s="28"/>
      <c r="L56" s="28"/>
      <c r="M56" s="28"/>
      <c r="N56" s="156">
        <f t="shared" si="4"/>
        <v>44136</v>
      </c>
      <c r="O56" s="155">
        <f t="shared" si="5"/>
        <v>2020</v>
      </c>
      <c r="P56" s="155">
        <f t="shared" si="2"/>
        <v>11</v>
      </c>
      <c r="Q56" s="28"/>
      <c r="R56" s="28"/>
      <c r="S56" s="28"/>
      <c r="T56" s="28"/>
      <c r="U56" s="28"/>
      <c r="V56" s="28"/>
      <c r="W56" s="28"/>
      <c r="X56" s="28"/>
      <c r="Y56" s="28"/>
    </row>
    <row r="57" spans="1:25" x14ac:dyDescent="0.25">
      <c r="A57" s="28"/>
      <c r="B57" s="28"/>
      <c r="C57" s="28"/>
      <c r="D57" s="28"/>
      <c r="E57" s="28"/>
      <c r="F57" s="28"/>
      <c r="G57" s="28"/>
      <c r="H57" s="28"/>
      <c r="I57" s="28"/>
      <c r="J57" s="28"/>
      <c r="K57" s="28"/>
      <c r="L57" s="28"/>
      <c r="M57" s="28"/>
      <c r="N57" s="156">
        <f t="shared" si="4"/>
        <v>44166</v>
      </c>
      <c r="O57" s="155">
        <f t="shared" si="5"/>
        <v>2020</v>
      </c>
      <c r="P57" s="155">
        <f t="shared" si="2"/>
        <v>12</v>
      </c>
      <c r="Q57" s="28"/>
      <c r="R57" s="28"/>
      <c r="S57" s="28"/>
      <c r="T57" s="28"/>
      <c r="U57" s="28"/>
      <c r="V57" s="28"/>
      <c r="W57" s="28"/>
      <c r="X57" s="28"/>
      <c r="Y57" s="28"/>
    </row>
    <row r="58" spans="1:25" x14ac:dyDescent="0.25">
      <c r="A58" s="28"/>
      <c r="B58" s="28"/>
      <c r="C58" s="28"/>
      <c r="D58" s="28"/>
      <c r="E58" s="28"/>
      <c r="F58" s="28"/>
      <c r="G58" s="28"/>
      <c r="H58" s="28"/>
      <c r="I58" s="28"/>
      <c r="J58" s="28"/>
      <c r="K58" s="28"/>
      <c r="L58" s="28"/>
      <c r="M58" s="28"/>
      <c r="N58" s="156">
        <f t="shared" si="4"/>
        <v>44197</v>
      </c>
      <c r="O58" s="155">
        <f t="shared" si="5"/>
        <v>2021</v>
      </c>
      <c r="P58" s="155">
        <f t="shared" si="2"/>
        <v>1</v>
      </c>
      <c r="Q58" s="28"/>
      <c r="R58" s="28"/>
      <c r="S58" s="28"/>
      <c r="T58" s="28"/>
      <c r="U58" s="28"/>
      <c r="V58" s="28"/>
      <c r="W58" s="28"/>
      <c r="X58" s="28"/>
      <c r="Y58" s="28"/>
    </row>
    <row r="59" spans="1:25" x14ac:dyDescent="0.25">
      <c r="A59" s="28"/>
      <c r="B59" s="28"/>
      <c r="C59" s="28"/>
      <c r="D59" s="28"/>
      <c r="E59" s="28"/>
      <c r="F59" s="28"/>
      <c r="G59" s="28"/>
      <c r="H59" s="28"/>
      <c r="I59" s="28"/>
      <c r="J59" s="28"/>
      <c r="K59" s="28"/>
      <c r="L59" s="28"/>
      <c r="M59" s="28"/>
      <c r="N59" s="156">
        <f t="shared" si="4"/>
        <v>44228</v>
      </c>
      <c r="O59" s="155">
        <f t="shared" si="5"/>
        <v>2021</v>
      </c>
      <c r="P59" s="155">
        <f t="shared" si="2"/>
        <v>2</v>
      </c>
      <c r="Q59" s="28"/>
      <c r="R59" s="28"/>
      <c r="S59" s="28"/>
      <c r="T59" s="28"/>
      <c r="U59" s="28"/>
      <c r="V59" s="28"/>
      <c r="W59" s="28"/>
      <c r="X59" s="28"/>
      <c r="Y59" s="28"/>
    </row>
    <row r="60" spans="1:25" x14ac:dyDescent="0.25">
      <c r="A60" s="28"/>
      <c r="B60" s="28"/>
      <c r="C60" s="28"/>
      <c r="D60" s="28"/>
      <c r="E60" s="28"/>
      <c r="F60" s="28"/>
      <c r="G60" s="28"/>
      <c r="H60" s="28"/>
      <c r="I60" s="28"/>
      <c r="J60" s="28"/>
      <c r="K60" s="28"/>
      <c r="L60" s="28"/>
      <c r="M60" s="28"/>
      <c r="N60" s="156">
        <f t="shared" si="4"/>
        <v>44256</v>
      </c>
      <c r="O60" s="155">
        <f t="shared" si="5"/>
        <v>2021</v>
      </c>
      <c r="P60" s="155">
        <f t="shared" si="2"/>
        <v>3</v>
      </c>
      <c r="Q60" s="28"/>
      <c r="R60" s="28"/>
      <c r="S60" s="28"/>
      <c r="T60" s="28"/>
      <c r="U60" s="28"/>
      <c r="V60" s="28"/>
      <c r="W60" s="28"/>
      <c r="X60" s="28"/>
      <c r="Y60" s="28"/>
    </row>
    <row r="61" spans="1:25" x14ac:dyDescent="0.25">
      <c r="A61" s="28"/>
      <c r="B61" s="28"/>
      <c r="C61" s="28"/>
      <c r="D61" s="28"/>
      <c r="E61" s="28"/>
      <c r="F61" s="28"/>
      <c r="G61" s="28"/>
      <c r="H61" s="28"/>
      <c r="I61" s="28"/>
      <c r="J61" s="28"/>
      <c r="K61" s="28"/>
      <c r="L61" s="28"/>
      <c r="M61" s="28"/>
      <c r="N61" s="156">
        <f t="shared" si="4"/>
        <v>44287</v>
      </c>
      <c r="O61" s="155">
        <f t="shared" si="5"/>
        <v>2021</v>
      </c>
      <c r="P61" s="155">
        <f t="shared" si="2"/>
        <v>4</v>
      </c>
      <c r="Q61" s="28"/>
      <c r="R61" s="28"/>
      <c r="S61" s="28"/>
      <c r="T61" s="28"/>
      <c r="U61" s="28"/>
      <c r="V61" s="28"/>
      <c r="W61" s="28"/>
      <c r="X61" s="28"/>
      <c r="Y61" s="28"/>
    </row>
    <row r="62" spans="1:25" x14ac:dyDescent="0.25">
      <c r="A62" s="28"/>
      <c r="B62" s="28"/>
      <c r="C62" s="28"/>
      <c r="D62" s="28"/>
      <c r="E62" s="28"/>
      <c r="F62" s="28"/>
      <c r="G62" s="28"/>
      <c r="H62" s="28"/>
      <c r="I62" s="28"/>
      <c r="J62" s="28"/>
      <c r="K62" s="28"/>
      <c r="L62" s="28"/>
      <c r="M62" s="28"/>
      <c r="N62" s="156">
        <f t="shared" si="4"/>
        <v>44317</v>
      </c>
      <c r="O62" s="155">
        <f t="shared" si="5"/>
        <v>2021</v>
      </c>
      <c r="P62" s="155">
        <f t="shared" si="2"/>
        <v>5</v>
      </c>
      <c r="Q62" s="28"/>
      <c r="R62" s="28"/>
      <c r="S62" s="28"/>
      <c r="T62" s="28"/>
      <c r="U62" s="28"/>
      <c r="V62" s="28"/>
      <c r="W62" s="28"/>
      <c r="X62" s="28"/>
      <c r="Y62" s="28"/>
    </row>
    <row r="63" spans="1:25" x14ac:dyDescent="0.25">
      <c r="A63" s="28"/>
      <c r="B63" s="28"/>
      <c r="C63" s="28"/>
      <c r="D63" s="28"/>
      <c r="E63" s="28"/>
      <c r="F63" s="28"/>
      <c r="G63" s="28"/>
      <c r="H63" s="28"/>
      <c r="I63" s="28"/>
      <c r="J63" s="28"/>
      <c r="K63" s="28"/>
      <c r="L63" s="28"/>
      <c r="M63" s="28"/>
      <c r="N63" s="156">
        <f t="shared" si="4"/>
        <v>44348</v>
      </c>
      <c r="O63" s="155">
        <f t="shared" si="5"/>
        <v>2021</v>
      </c>
      <c r="P63" s="155">
        <f t="shared" si="2"/>
        <v>6</v>
      </c>
      <c r="Q63" s="28"/>
      <c r="R63" s="28"/>
      <c r="S63" s="28"/>
      <c r="T63" s="28"/>
      <c r="U63" s="28"/>
      <c r="V63" s="28"/>
      <c r="W63" s="28"/>
      <c r="X63" s="28"/>
      <c r="Y63" s="28"/>
    </row>
    <row r="64" spans="1:25" x14ac:dyDescent="0.25">
      <c r="A64" s="28"/>
      <c r="B64" s="28"/>
      <c r="C64" s="28"/>
      <c r="D64" s="28"/>
      <c r="E64" s="28"/>
      <c r="F64" s="28"/>
      <c r="G64" s="28"/>
      <c r="H64" s="28"/>
      <c r="I64" s="28"/>
      <c r="J64" s="28"/>
      <c r="K64" s="28"/>
      <c r="L64" s="28"/>
      <c r="M64" s="28"/>
      <c r="N64" s="156">
        <f t="shared" si="4"/>
        <v>44378</v>
      </c>
      <c r="O64" s="155">
        <f t="shared" si="5"/>
        <v>2021</v>
      </c>
      <c r="P64" s="155">
        <f t="shared" si="2"/>
        <v>7</v>
      </c>
      <c r="Q64" s="28"/>
      <c r="R64" s="28"/>
      <c r="S64" s="28"/>
      <c r="T64" s="28"/>
      <c r="U64" s="28"/>
      <c r="V64" s="28"/>
      <c r="W64" s="28"/>
      <c r="X64" s="28"/>
      <c r="Y64" s="28"/>
    </row>
    <row r="65" spans="1:25" x14ac:dyDescent="0.25">
      <c r="A65" s="28"/>
      <c r="B65" s="28"/>
      <c r="C65" s="28"/>
      <c r="D65" s="28"/>
      <c r="E65" s="28"/>
      <c r="F65" s="28"/>
      <c r="G65" s="28"/>
      <c r="H65" s="28"/>
      <c r="I65" s="28"/>
      <c r="J65" s="28"/>
      <c r="K65" s="28"/>
      <c r="L65" s="28"/>
      <c r="M65" s="28"/>
      <c r="N65" s="156">
        <f t="shared" si="4"/>
        <v>44409</v>
      </c>
      <c r="O65" s="155">
        <f t="shared" si="5"/>
        <v>2021</v>
      </c>
      <c r="P65" s="155">
        <f t="shared" si="2"/>
        <v>8</v>
      </c>
      <c r="Q65" s="28"/>
      <c r="R65" s="28"/>
      <c r="S65" s="28"/>
      <c r="T65" s="28"/>
      <c r="U65" s="28"/>
      <c r="V65" s="28"/>
      <c r="W65" s="28"/>
      <c r="X65" s="28"/>
      <c r="Y65" s="28"/>
    </row>
    <row r="66" spans="1:25" x14ac:dyDescent="0.25">
      <c r="A66" s="28"/>
      <c r="B66" s="28"/>
      <c r="C66" s="28"/>
      <c r="D66" s="28"/>
      <c r="E66" s="28"/>
      <c r="F66" s="28"/>
      <c r="G66" s="28"/>
      <c r="H66" s="28"/>
      <c r="I66" s="28"/>
      <c r="J66" s="28"/>
      <c r="K66" s="28"/>
      <c r="L66" s="28"/>
      <c r="M66" s="28"/>
      <c r="N66" s="156">
        <f t="shared" si="4"/>
        <v>44440</v>
      </c>
      <c r="O66" s="155">
        <f t="shared" si="5"/>
        <v>2021</v>
      </c>
      <c r="P66" s="155">
        <f t="shared" si="2"/>
        <v>9</v>
      </c>
      <c r="Q66" s="28"/>
      <c r="R66" s="28"/>
      <c r="S66" s="28"/>
      <c r="T66" s="28"/>
      <c r="U66" s="28"/>
      <c r="V66" s="28"/>
      <c r="W66" s="28"/>
      <c r="X66" s="28"/>
      <c r="Y66" s="28"/>
    </row>
    <row r="67" spans="1:25" x14ac:dyDescent="0.25">
      <c r="A67" s="28"/>
      <c r="B67" s="28"/>
      <c r="C67" s="28"/>
      <c r="D67" s="28"/>
      <c r="E67" s="28"/>
      <c r="F67" s="28"/>
      <c r="G67" s="28"/>
      <c r="H67" s="28"/>
      <c r="I67" s="28"/>
      <c r="J67" s="28"/>
      <c r="K67" s="28"/>
      <c r="L67" s="28"/>
      <c r="M67" s="28"/>
      <c r="N67" s="156">
        <f t="shared" si="4"/>
        <v>44470</v>
      </c>
      <c r="O67" s="155">
        <f t="shared" si="5"/>
        <v>2021</v>
      </c>
      <c r="P67" s="155">
        <f t="shared" si="2"/>
        <v>10</v>
      </c>
      <c r="Q67" s="28"/>
      <c r="R67" s="28"/>
      <c r="S67" s="28"/>
      <c r="T67" s="28"/>
      <c r="U67" s="28"/>
      <c r="V67" s="28"/>
      <c r="W67" s="28"/>
      <c r="X67" s="28"/>
      <c r="Y67" s="28"/>
    </row>
    <row r="68" spans="1:25" x14ac:dyDescent="0.25">
      <c r="A68" s="28"/>
      <c r="B68" s="28"/>
      <c r="C68" s="28"/>
      <c r="D68" s="28"/>
      <c r="E68" s="28"/>
      <c r="F68" s="28"/>
      <c r="G68" s="28"/>
      <c r="H68" s="28"/>
      <c r="I68" s="28"/>
      <c r="J68" s="28"/>
      <c r="K68" s="28"/>
      <c r="L68" s="28"/>
      <c r="M68" s="28"/>
      <c r="N68" s="156">
        <f t="shared" si="4"/>
        <v>44501</v>
      </c>
      <c r="O68" s="155">
        <f t="shared" si="5"/>
        <v>2021</v>
      </c>
      <c r="P68" s="155">
        <f t="shared" si="2"/>
        <v>11</v>
      </c>
      <c r="Q68" s="28"/>
      <c r="R68" s="28"/>
      <c r="S68" s="28"/>
      <c r="T68" s="28"/>
      <c r="U68" s="28"/>
      <c r="V68" s="28"/>
      <c r="W68" s="28"/>
      <c r="X68" s="28"/>
      <c r="Y68" s="28"/>
    </row>
    <row r="69" spans="1:25" x14ac:dyDescent="0.25">
      <c r="A69" s="28"/>
      <c r="B69" s="28"/>
      <c r="C69" s="28"/>
      <c r="D69" s="28"/>
      <c r="E69" s="28"/>
      <c r="F69" s="28"/>
      <c r="G69" s="28"/>
      <c r="H69" s="28"/>
      <c r="I69" s="28"/>
      <c r="J69" s="28"/>
      <c r="K69" s="28"/>
      <c r="L69" s="28"/>
      <c r="M69" s="28"/>
      <c r="N69" s="156">
        <f t="shared" si="4"/>
        <v>44531</v>
      </c>
      <c r="O69" s="155">
        <f t="shared" si="5"/>
        <v>2021</v>
      </c>
      <c r="P69" s="155">
        <f t="shared" si="2"/>
        <v>12</v>
      </c>
      <c r="Q69" s="28"/>
      <c r="R69" s="28"/>
      <c r="S69" s="28"/>
      <c r="T69" s="28"/>
      <c r="U69" s="28"/>
      <c r="V69" s="28"/>
      <c r="W69" s="28"/>
      <c r="X69" s="28"/>
      <c r="Y69" s="28"/>
    </row>
    <row r="70" spans="1:25" x14ac:dyDescent="0.25">
      <c r="A70" s="28"/>
      <c r="B70" s="28"/>
      <c r="C70" s="28"/>
      <c r="D70" s="28"/>
      <c r="E70" s="28"/>
      <c r="F70" s="28"/>
      <c r="G70" s="28"/>
      <c r="H70" s="28"/>
      <c r="I70" s="28"/>
      <c r="J70" s="28"/>
      <c r="K70" s="28"/>
      <c r="L70" s="28"/>
      <c r="M70" s="28"/>
      <c r="N70" s="156">
        <f t="shared" si="4"/>
        <v>44562</v>
      </c>
      <c r="O70" s="155">
        <f t="shared" si="5"/>
        <v>2022</v>
      </c>
      <c r="P70" s="155">
        <f t="shared" si="2"/>
        <v>1</v>
      </c>
      <c r="Q70" s="28"/>
      <c r="R70" s="28"/>
      <c r="S70" s="28"/>
      <c r="T70" s="28"/>
      <c r="U70" s="28"/>
      <c r="V70" s="28"/>
      <c r="W70" s="28"/>
      <c r="X70" s="28"/>
      <c r="Y70" s="28"/>
    </row>
    <row r="71" spans="1:25" x14ac:dyDescent="0.25">
      <c r="A71" s="28"/>
      <c r="B71" s="28"/>
      <c r="C71" s="28"/>
      <c r="D71" s="28"/>
      <c r="E71" s="28"/>
      <c r="F71" s="28"/>
      <c r="G71" s="28"/>
      <c r="H71" s="28"/>
      <c r="I71" s="28"/>
      <c r="J71" s="28"/>
      <c r="K71" s="28"/>
      <c r="L71" s="28"/>
      <c r="M71" s="28"/>
      <c r="N71" s="156">
        <f t="shared" si="4"/>
        <v>44562</v>
      </c>
      <c r="O71" s="155">
        <f t="shared" si="5"/>
        <v>2022</v>
      </c>
      <c r="P71" s="155">
        <f t="shared" si="2"/>
        <v>2</v>
      </c>
      <c r="Q71" s="28"/>
      <c r="R71" s="28"/>
      <c r="S71" s="28"/>
      <c r="T71" s="28"/>
      <c r="U71" s="28"/>
      <c r="V71" s="28"/>
      <c r="W71" s="28"/>
      <c r="X71" s="28"/>
      <c r="Y71" s="28"/>
    </row>
    <row r="72" spans="1:25" x14ac:dyDescent="0.25">
      <c r="A72" s="28"/>
      <c r="B72" s="28"/>
      <c r="C72" s="28"/>
      <c r="D72" s="28"/>
      <c r="E72" s="28"/>
      <c r="F72" s="28"/>
      <c r="G72" s="28"/>
      <c r="H72" s="28"/>
      <c r="I72" s="28"/>
      <c r="J72" s="28"/>
      <c r="K72" s="28"/>
      <c r="L72" s="28"/>
      <c r="M72" s="28"/>
      <c r="N72" s="156">
        <f t="shared" si="4"/>
        <v>44562</v>
      </c>
      <c r="O72" s="155">
        <f t="shared" si="5"/>
        <v>2022</v>
      </c>
      <c r="P72" s="155">
        <f t="shared" si="2"/>
        <v>3</v>
      </c>
      <c r="Q72" s="28"/>
      <c r="R72" s="28"/>
      <c r="S72" s="28"/>
      <c r="T72" s="28"/>
      <c r="U72" s="28"/>
      <c r="V72" s="28"/>
      <c r="W72" s="28"/>
      <c r="X72" s="28"/>
      <c r="Y72" s="28"/>
    </row>
    <row r="73" spans="1:25" x14ac:dyDescent="0.25">
      <c r="A73" s="28"/>
      <c r="B73" s="28"/>
      <c r="C73" s="28"/>
      <c r="D73" s="28"/>
      <c r="E73" s="28"/>
      <c r="F73" s="28"/>
      <c r="G73" s="28"/>
      <c r="H73" s="28"/>
      <c r="I73" s="28"/>
      <c r="J73" s="28"/>
      <c r="K73" s="28"/>
      <c r="L73" s="28"/>
      <c r="M73" s="28"/>
      <c r="N73" s="156">
        <f t="shared" si="4"/>
        <v>44562</v>
      </c>
      <c r="O73" s="155">
        <f t="shared" ref="O73:O82" si="6">IF(P72=12,O72+1,O72)</f>
        <v>2022</v>
      </c>
      <c r="P73" s="155">
        <f t="shared" si="2"/>
        <v>4</v>
      </c>
      <c r="Q73" s="28"/>
      <c r="R73" s="28"/>
      <c r="S73" s="28"/>
      <c r="T73" s="28"/>
      <c r="U73" s="28"/>
      <c r="V73" s="28"/>
      <c r="W73" s="28"/>
      <c r="X73" s="28"/>
      <c r="Y73" s="28"/>
    </row>
    <row r="74" spans="1:25" x14ac:dyDescent="0.25">
      <c r="A74" s="28"/>
      <c r="B74" s="28"/>
      <c r="C74" s="28"/>
      <c r="D74" s="28"/>
      <c r="E74" s="28"/>
      <c r="F74" s="28"/>
      <c r="G74" s="28"/>
      <c r="H74" s="28"/>
      <c r="I74" s="28"/>
      <c r="J74" s="28"/>
      <c r="K74" s="28"/>
      <c r="L74" s="28"/>
      <c r="M74" s="28"/>
      <c r="N74" s="156">
        <f t="shared" ref="N74:N82" si="7">IF(DATE(O74,P74,1)&gt;Latest_CO_Date,N73,DATE(O74,P74,1))</f>
        <v>44562</v>
      </c>
      <c r="O74" s="155">
        <f t="shared" si="6"/>
        <v>2022</v>
      </c>
      <c r="P74" s="155">
        <f t="shared" si="2"/>
        <v>5</v>
      </c>
      <c r="Q74" s="28"/>
      <c r="R74" s="28"/>
      <c r="S74" s="28"/>
      <c r="T74" s="28"/>
      <c r="U74" s="28"/>
      <c r="V74" s="28"/>
      <c r="W74" s="28"/>
      <c r="X74" s="28"/>
      <c r="Y74" s="28"/>
    </row>
    <row r="75" spans="1:25" x14ac:dyDescent="0.25">
      <c r="A75" s="28"/>
      <c r="B75" s="28"/>
      <c r="C75" s="28"/>
      <c r="D75" s="28"/>
      <c r="E75" s="28"/>
      <c r="F75" s="28"/>
      <c r="G75" s="28"/>
      <c r="H75" s="28"/>
      <c r="I75" s="28"/>
      <c r="J75" s="28"/>
      <c r="K75" s="28"/>
      <c r="L75" s="28"/>
      <c r="M75" s="28"/>
      <c r="N75" s="156">
        <f t="shared" si="7"/>
        <v>44562</v>
      </c>
      <c r="O75" s="155">
        <f t="shared" si="6"/>
        <v>2022</v>
      </c>
      <c r="P75" s="155">
        <f t="shared" si="2"/>
        <v>6</v>
      </c>
      <c r="Q75" s="28"/>
      <c r="R75" s="28"/>
      <c r="S75" s="28"/>
      <c r="T75" s="28"/>
      <c r="U75" s="28"/>
      <c r="V75" s="28"/>
      <c r="W75" s="28"/>
      <c r="X75" s="28"/>
      <c r="Y75" s="28"/>
    </row>
    <row r="76" spans="1:25" x14ac:dyDescent="0.25">
      <c r="A76" s="28"/>
      <c r="B76" s="28"/>
      <c r="C76" s="28"/>
      <c r="D76" s="28"/>
      <c r="E76" s="28"/>
      <c r="F76" s="28"/>
      <c r="G76" s="28"/>
      <c r="H76" s="28"/>
      <c r="I76" s="28"/>
      <c r="J76" s="28"/>
      <c r="K76" s="28"/>
      <c r="L76" s="28"/>
      <c r="M76" s="28"/>
      <c r="N76" s="156">
        <f t="shared" si="7"/>
        <v>44562</v>
      </c>
      <c r="O76" s="155">
        <f t="shared" si="6"/>
        <v>2022</v>
      </c>
      <c r="P76" s="155">
        <f t="shared" ref="P76:P82" si="8">IF(P75=12,1,P75+1)</f>
        <v>7</v>
      </c>
      <c r="Q76" s="28"/>
      <c r="R76" s="28"/>
      <c r="S76" s="28"/>
      <c r="T76" s="28"/>
      <c r="U76" s="28"/>
      <c r="V76" s="28"/>
      <c r="W76" s="28"/>
      <c r="X76" s="28"/>
      <c r="Y76" s="28"/>
    </row>
    <row r="77" spans="1:25" x14ac:dyDescent="0.25">
      <c r="A77" s="28"/>
      <c r="B77" s="28"/>
      <c r="C77" s="28"/>
      <c r="D77" s="28"/>
      <c r="E77" s="28"/>
      <c r="F77" s="28"/>
      <c r="G77" s="28"/>
      <c r="H77" s="28"/>
      <c r="I77" s="28"/>
      <c r="J77" s="28"/>
      <c r="K77" s="28"/>
      <c r="L77" s="28"/>
      <c r="M77" s="28"/>
      <c r="N77" s="156">
        <f t="shared" si="7"/>
        <v>44562</v>
      </c>
      <c r="O77" s="155">
        <f t="shared" si="6"/>
        <v>2022</v>
      </c>
      <c r="P77" s="155">
        <f t="shared" si="8"/>
        <v>8</v>
      </c>
      <c r="Q77" s="28"/>
      <c r="R77" s="28"/>
      <c r="S77" s="28"/>
      <c r="T77" s="28"/>
      <c r="U77" s="28"/>
      <c r="V77" s="28"/>
      <c r="W77" s="28"/>
      <c r="X77" s="28"/>
      <c r="Y77" s="28"/>
    </row>
    <row r="78" spans="1:25" x14ac:dyDescent="0.25">
      <c r="A78" s="28"/>
      <c r="B78" s="28"/>
      <c r="C78" s="28"/>
      <c r="D78" s="28"/>
      <c r="E78" s="28"/>
      <c r="F78" s="28"/>
      <c r="G78" s="28"/>
      <c r="H78" s="28"/>
      <c r="I78" s="28"/>
      <c r="J78" s="28"/>
      <c r="K78" s="28"/>
      <c r="L78" s="28"/>
      <c r="M78" s="28"/>
      <c r="N78" s="156">
        <f t="shared" si="7"/>
        <v>44562</v>
      </c>
      <c r="O78" s="155">
        <f t="shared" si="6"/>
        <v>2022</v>
      </c>
      <c r="P78" s="155">
        <f t="shared" si="8"/>
        <v>9</v>
      </c>
      <c r="Q78" s="28"/>
      <c r="R78" s="28"/>
      <c r="S78" s="28"/>
      <c r="T78" s="28"/>
      <c r="U78" s="28"/>
      <c r="V78" s="28"/>
      <c r="W78" s="28"/>
      <c r="X78" s="28"/>
      <c r="Y78" s="28"/>
    </row>
    <row r="79" spans="1:25" x14ac:dyDescent="0.25">
      <c r="A79" s="28"/>
      <c r="B79" s="28"/>
      <c r="C79" s="28"/>
      <c r="D79" s="28"/>
      <c r="E79" s="28"/>
      <c r="F79" s="28"/>
      <c r="G79" s="28"/>
      <c r="H79" s="28"/>
      <c r="I79" s="28"/>
      <c r="J79" s="28"/>
      <c r="K79" s="28"/>
      <c r="L79" s="28"/>
      <c r="M79" s="28"/>
      <c r="N79" s="156">
        <f t="shared" si="7"/>
        <v>44562</v>
      </c>
      <c r="O79" s="155">
        <f t="shared" si="6"/>
        <v>2022</v>
      </c>
      <c r="P79" s="155">
        <f t="shared" si="8"/>
        <v>10</v>
      </c>
      <c r="Q79" s="28"/>
      <c r="R79" s="28"/>
      <c r="S79" s="28"/>
      <c r="T79" s="28"/>
      <c r="U79" s="28"/>
      <c r="V79" s="28"/>
      <c r="W79" s="28"/>
      <c r="X79" s="28"/>
      <c r="Y79" s="28"/>
    </row>
    <row r="80" spans="1:25" x14ac:dyDescent="0.25">
      <c r="A80" s="28"/>
      <c r="B80" s="28"/>
      <c r="C80" s="28"/>
      <c r="D80" s="28"/>
      <c r="E80" s="28"/>
      <c r="F80" s="28"/>
      <c r="G80" s="28"/>
      <c r="H80" s="28"/>
      <c r="I80" s="28"/>
      <c r="J80" s="28"/>
      <c r="K80" s="28"/>
      <c r="L80" s="28"/>
      <c r="M80" s="28"/>
      <c r="N80" s="156">
        <f t="shared" si="7"/>
        <v>44562</v>
      </c>
      <c r="O80" s="155">
        <f t="shared" si="6"/>
        <v>2022</v>
      </c>
      <c r="P80" s="155">
        <f t="shared" si="8"/>
        <v>11</v>
      </c>
      <c r="Q80" s="28"/>
      <c r="R80" s="28"/>
      <c r="S80" s="28"/>
      <c r="T80" s="28"/>
      <c r="U80" s="28"/>
      <c r="V80" s="28"/>
      <c r="W80" s="28"/>
      <c r="X80" s="28"/>
      <c r="Y80" s="28"/>
    </row>
    <row r="81" spans="1:25" x14ac:dyDescent="0.25">
      <c r="A81" s="28"/>
      <c r="B81" s="28"/>
      <c r="C81" s="28"/>
      <c r="D81" s="28"/>
      <c r="E81" s="28"/>
      <c r="F81" s="28"/>
      <c r="G81" s="28"/>
      <c r="H81" s="28"/>
      <c r="I81" s="28"/>
      <c r="J81" s="28"/>
      <c r="K81" s="28"/>
      <c r="L81" s="28"/>
      <c r="M81" s="28"/>
      <c r="N81" s="156">
        <f t="shared" si="7"/>
        <v>44562</v>
      </c>
      <c r="O81" s="155">
        <f t="shared" si="6"/>
        <v>2022</v>
      </c>
      <c r="P81" s="155">
        <f t="shared" si="8"/>
        <v>12</v>
      </c>
      <c r="Q81" s="28"/>
      <c r="R81" s="28"/>
      <c r="S81" s="28"/>
      <c r="T81" s="28"/>
      <c r="U81" s="28"/>
      <c r="V81" s="28"/>
      <c r="W81" s="28"/>
      <c r="X81" s="28"/>
      <c r="Y81" s="28"/>
    </row>
    <row r="82" spans="1:25" x14ac:dyDescent="0.25">
      <c r="A82" s="28"/>
      <c r="B82" s="28"/>
      <c r="C82" s="28"/>
      <c r="D82" s="28"/>
      <c r="E82" s="28"/>
      <c r="F82" s="28"/>
      <c r="G82" s="28"/>
      <c r="H82" s="28"/>
      <c r="I82" s="28"/>
      <c r="J82" s="28"/>
      <c r="K82" s="28"/>
      <c r="L82" s="28"/>
      <c r="M82" s="28"/>
      <c r="N82" s="156">
        <f t="shared" si="7"/>
        <v>44562</v>
      </c>
      <c r="O82" s="155">
        <f t="shared" si="6"/>
        <v>2023</v>
      </c>
      <c r="P82" s="155">
        <f t="shared" si="8"/>
        <v>1</v>
      </c>
      <c r="Q82" s="28"/>
      <c r="R82" s="28"/>
      <c r="S82" s="28"/>
      <c r="T82" s="28"/>
      <c r="U82" s="28"/>
      <c r="V82" s="28"/>
      <c r="W82" s="28"/>
      <c r="X82" s="28"/>
      <c r="Y82" s="28"/>
    </row>
    <row r="83" spans="1:25" x14ac:dyDescent="0.25">
      <c r="A83" s="28"/>
      <c r="B83" s="28"/>
      <c r="C83" s="28"/>
      <c r="D83" s="28"/>
      <c r="E83" s="28"/>
      <c r="F83" s="28"/>
      <c r="G83" s="28"/>
      <c r="H83" s="28"/>
      <c r="I83" s="28"/>
      <c r="J83" s="28"/>
      <c r="K83" s="28"/>
      <c r="L83" s="28"/>
      <c r="M83" s="28"/>
      <c r="N83" s="28"/>
      <c r="O83" s="28"/>
      <c r="P83" s="28"/>
      <c r="Q83" s="28"/>
      <c r="R83" s="28"/>
      <c r="S83" s="28"/>
      <c r="T83" s="28"/>
      <c r="U83" s="28"/>
      <c r="V83" s="28"/>
      <c r="W83" s="28"/>
      <c r="X83" s="28"/>
      <c r="Y83" s="28"/>
    </row>
    <row r="84" spans="1:25" x14ac:dyDescent="0.25">
      <c r="A84" s="28"/>
      <c r="B84" s="28"/>
      <c r="C84" s="28"/>
      <c r="D84" s="28"/>
      <c r="E84" s="28"/>
      <c r="F84" s="28"/>
      <c r="G84" s="28"/>
      <c r="H84" s="28"/>
      <c r="I84" s="28"/>
      <c r="J84" s="28"/>
      <c r="K84" s="28"/>
      <c r="L84" s="28"/>
      <c r="M84" s="28"/>
      <c r="N84" s="28"/>
      <c r="O84" s="28"/>
      <c r="P84" s="28"/>
      <c r="Q84" s="28"/>
      <c r="R84" s="28"/>
      <c r="S84" s="28"/>
      <c r="T84" s="28"/>
      <c r="U84" s="28"/>
      <c r="V84" s="28"/>
      <c r="W84" s="28"/>
      <c r="X84" s="28"/>
      <c r="Y84" s="28"/>
    </row>
    <row r="85" spans="1:25" x14ac:dyDescent="0.25">
      <c r="A85" s="28"/>
      <c r="B85" s="28"/>
      <c r="C85" s="28"/>
      <c r="D85" s="28"/>
      <c r="E85" s="28"/>
      <c r="F85" s="28"/>
      <c r="G85" s="28"/>
      <c r="H85" s="28"/>
      <c r="I85" s="28"/>
      <c r="J85" s="28"/>
      <c r="K85" s="28"/>
      <c r="L85" s="28"/>
      <c r="M85" s="28"/>
      <c r="N85" s="28"/>
      <c r="O85" s="28"/>
      <c r="P85" s="28"/>
      <c r="Q85" s="28"/>
      <c r="R85" s="28"/>
      <c r="S85" s="28"/>
      <c r="T85" s="28"/>
      <c r="U85" s="28"/>
      <c r="V85" s="28"/>
      <c r="W85" s="28"/>
      <c r="X85" s="28"/>
      <c r="Y85" s="28"/>
    </row>
    <row r="86" spans="1:25" x14ac:dyDescent="0.25">
      <c r="A86" s="28"/>
      <c r="B86" s="28"/>
      <c r="C86" s="28"/>
      <c r="D86" s="28"/>
      <c r="E86" s="28"/>
      <c r="F86" s="28"/>
      <c r="G86" s="28"/>
      <c r="H86" s="28"/>
      <c r="I86" s="28"/>
      <c r="J86" s="28"/>
      <c r="K86" s="28"/>
      <c r="L86" s="28"/>
      <c r="M86" s="28"/>
      <c r="N86" s="28"/>
      <c r="O86" s="28"/>
      <c r="P86" s="28"/>
      <c r="Q86" s="28"/>
      <c r="R86" s="28"/>
      <c r="S86" s="28"/>
      <c r="T86" s="28"/>
      <c r="U86" s="28"/>
      <c r="V86" s="28"/>
      <c r="W86" s="28"/>
      <c r="X86" s="28"/>
      <c r="Y86" s="28"/>
    </row>
    <row r="87" spans="1:25" x14ac:dyDescent="0.25">
      <c r="A87" s="28"/>
      <c r="B87" s="28"/>
      <c r="C87" s="28"/>
      <c r="D87" s="28"/>
      <c r="E87" s="28"/>
      <c r="F87" s="28"/>
      <c r="G87" s="28"/>
      <c r="H87" s="28"/>
      <c r="I87" s="28"/>
      <c r="J87" s="28"/>
      <c r="K87" s="28"/>
      <c r="L87" s="28"/>
      <c r="M87" s="28"/>
      <c r="N87" s="28"/>
      <c r="O87" s="28"/>
      <c r="P87" s="28"/>
      <c r="Q87" s="28"/>
      <c r="R87" s="28"/>
      <c r="S87" s="28"/>
      <c r="T87" s="28"/>
      <c r="U87" s="28"/>
      <c r="V87" s="28"/>
      <c r="W87" s="28"/>
      <c r="X87" s="28"/>
      <c r="Y87" s="28"/>
    </row>
    <row r="88" spans="1:25" x14ac:dyDescent="0.25">
      <c r="A88" s="28"/>
      <c r="B88" s="28"/>
      <c r="C88" s="28"/>
      <c r="D88" s="28"/>
      <c r="E88" s="28"/>
      <c r="F88" s="28"/>
      <c r="G88" s="28"/>
      <c r="H88" s="28"/>
      <c r="I88" s="28"/>
      <c r="J88" s="28"/>
      <c r="K88" s="28"/>
      <c r="L88" s="28"/>
      <c r="M88" s="28"/>
      <c r="N88" s="28"/>
      <c r="O88" s="28"/>
      <c r="P88" s="28"/>
      <c r="Q88" s="28"/>
      <c r="R88" s="28"/>
      <c r="S88" s="28"/>
      <c r="T88" s="28"/>
      <c r="U88" s="28"/>
      <c r="V88" s="28"/>
      <c r="W88" s="28"/>
      <c r="X88" s="28"/>
      <c r="Y88" s="28"/>
    </row>
    <row r="89" spans="1:25" x14ac:dyDescent="0.25">
      <c r="A89" s="28"/>
      <c r="B89" s="28"/>
      <c r="C89" s="28"/>
      <c r="D89" s="28"/>
      <c r="E89" s="28"/>
      <c r="F89" s="28"/>
      <c r="G89" s="28"/>
      <c r="H89" s="28"/>
      <c r="I89" s="28"/>
      <c r="J89" s="28"/>
      <c r="K89" s="28"/>
      <c r="L89" s="28"/>
      <c r="M89" s="28"/>
      <c r="N89" s="28"/>
      <c r="O89" s="28"/>
      <c r="P89" s="28"/>
      <c r="Q89" s="28"/>
      <c r="R89" s="28"/>
      <c r="S89" s="28"/>
      <c r="T89" s="28"/>
      <c r="U89" s="28"/>
      <c r="V89" s="28"/>
      <c r="W89" s="28"/>
      <c r="X89" s="28"/>
      <c r="Y89" s="28"/>
    </row>
    <row r="90" spans="1:25" x14ac:dyDescent="0.25">
      <c r="A90" s="28"/>
      <c r="B90" s="28"/>
      <c r="C90" s="28"/>
      <c r="D90" s="28"/>
      <c r="E90" s="28"/>
      <c r="F90" s="28"/>
      <c r="G90" s="28"/>
      <c r="H90" s="28"/>
      <c r="I90" s="28"/>
      <c r="J90" s="28"/>
      <c r="K90" s="28"/>
      <c r="L90" s="28"/>
      <c r="M90" s="28"/>
      <c r="N90" s="28"/>
      <c r="O90" s="28"/>
      <c r="P90" s="28"/>
      <c r="Q90" s="28"/>
      <c r="R90" s="28"/>
      <c r="S90" s="28"/>
      <c r="T90" s="28"/>
      <c r="U90" s="28"/>
      <c r="V90" s="28"/>
      <c r="W90" s="28"/>
      <c r="X90" s="28"/>
      <c r="Y90" s="28"/>
    </row>
    <row r="91" spans="1:25" x14ac:dyDescent="0.25">
      <c r="A91" s="28"/>
      <c r="B91" s="28"/>
      <c r="C91" s="28"/>
      <c r="D91" s="28"/>
      <c r="E91" s="28"/>
      <c r="F91" s="28"/>
      <c r="G91" s="28"/>
      <c r="H91" s="28"/>
      <c r="I91" s="28"/>
      <c r="J91" s="28"/>
      <c r="K91" s="28"/>
      <c r="L91" s="28"/>
      <c r="M91" s="28"/>
      <c r="N91" s="28"/>
      <c r="O91" s="28"/>
      <c r="P91" s="28"/>
      <c r="Q91" s="28"/>
      <c r="R91" s="28"/>
      <c r="S91" s="28"/>
      <c r="T91" s="28"/>
      <c r="U91" s="28"/>
      <c r="V91" s="28"/>
      <c r="W91" s="28"/>
      <c r="X91" s="28"/>
      <c r="Y91" s="28"/>
    </row>
    <row r="92" spans="1:25" x14ac:dyDescent="0.25">
      <c r="A92" s="28"/>
      <c r="B92" s="28"/>
      <c r="C92" s="28"/>
      <c r="D92" s="28"/>
      <c r="E92" s="28"/>
      <c r="F92" s="28"/>
      <c r="G92" s="28"/>
      <c r="H92" s="28"/>
      <c r="I92" s="28"/>
      <c r="J92" s="28"/>
      <c r="K92" s="28"/>
      <c r="L92" s="28"/>
      <c r="M92" s="28"/>
      <c r="N92" s="28"/>
      <c r="O92" s="28"/>
      <c r="P92" s="28"/>
      <c r="Q92" s="28"/>
      <c r="R92" s="28"/>
      <c r="S92" s="28"/>
      <c r="T92" s="28"/>
      <c r="U92" s="28"/>
      <c r="V92" s="28"/>
      <c r="W92" s="28"/>
      <c r="X92" s="28"/>
      <c r="Y92" s="28"/>
    </row>
    <row r="93" spans="1:25" x14ac:dyDescent="0.25">
      <c r="A93" s="28"/>
      <c r="B93" s="28"/>
      <c r="C93" s="28"/>
      <c r="D93" s="28"/>
      <c r="E93" s="28"/>
      <c r="F93" s="28"/>
      <c r="G93" s="28"/>
      <c r="H93" s="28"/>
      <c r="I93" s="28"/>
      <c r="J93" s="28"/>
      <c r="K93" s="28"/>
      <c r="L93" s="28"/>
      <c r="M93" s="28"/>
      <c r="N93" s="28"/>
      <c r="O93" s="28"/>
      <c r="P93" s="28"/>
      <c r="Q93" s="28"/>
      <c r="R93" s="28"/>
      <c r="S93" s="28"/>
      <c r="T93" s="28"/>
      <c r="U93" s="28"/>
      <c r="V93" s="28"/>
      <c r="W93" s="28"/>
      <c r="X93" s="28"/>
      <c r="Y93" s="28"/>
    </row>
    <row r="94" spans="1:25" x14ac:dyDescent="0.25">
      <c r="A94" s="28"/>
      <c r="B94" s="28"/>
      <c r="C94" s="28"/>
      <c r="D94" s="28"/>
      <c r="E94" s="28"/>
      <c r="F94" s="28"/>
      <c r="G94" s="28"/>
      <c r="H94" s="28"/>
      <c r="I94" s="28"/>
      <c r="J94" s="28"/>
      <c r="K94" s="28"/>
      <c r="L94" s="28"/>
      <c r="M94" s="28"/>
      <c r="N94" s="28"/>
      <c r="O94" s="28"/>
      <c r="P94" s="28"/>
      <c r="Q94" s="28"/>
      <c r="R94" s="28"/>
      <c r="S94" s="28"/>
      <c r="T94" s="28"/>
      <c r="U94" s="28"/>
      <c r="V94" s="28"/>
      <c r="W94" s="28"/>
      <c r="X94" s="28"/>
      <c r="Y94" s="28"/>
    </row>
    <row r="95" spans="1:25" x14ac:dyDescent="0.25">
      <c r="A95" s="28"/>
      <c r="B95" s="28"/>
      <c r="C95" s="28"/>
      <c r="D95" s="28"/>
      <c r="E95" s="28"/>
      <c r="F95" s="28"/>
      <c r="G95" s="28"/>
      <c r="H95" s="28"/>
      <c r="I95" s="28"/>
      <c r="J95" s="28"/>
      <c r="K95" s="28"/>
      <c r="L95" s="28"/>
      <c r="M95" s="28"/>
      <c r="N95" s="28"/>
      <c r="O95" s="28"/>
      <c r="P95" s="28"/>
      <c r="Q95" s="28"/>
      <c r="R95" s="28"/>
      <c r="S95" s="28"/>
      <c r="T95" s="28"/>
      <c r="U95" s="28"/>
      <c r="V95" s="28"/>
      <c r="W95" s="28"/>
      <c r="X95" s="28"/>
      <c r="Y95" s="28"/>
    </row>
    <row r="96" spans="1:25" x14ac:dyDescent="0.25">
      <c r="A96" s="28"/>
      <c r="B96" s="28"/>
      <c r="C96" s="28"/>
      <c r="D96" s="28"/>
      <c r="E96" s="28"/>
      <c r="F96" s="28"/>
      <c r="G96" s="28"/>
      <c r="H96" s="28"/>
      <c r="I96" s="28"/>
      <c r="J96" s="28"/>
      <c r="K96" s="28"/>
      <c r="L96" s="28"/>
      <c r="M96" s="28"/>
      <c r="N96" s="28"/>
      <c r="O96" s="28"/>
      <c r="P96" s="28"/>
      <c r="Q96" s="28"/>
      <c r="R96" s="28"/>
      <c r="S96" s="28"/>
      <c r="T96" s="28"/>
      <c r="U96" s="28"/>
      <c r="V96" s="28"/>
      <c r="W96" s="28"/>
      <c r="X96" s="28"/>
      <c r="Y96" s="28"/>
    </row>
    <row r="97" spans="1:25" x14ac:dyDescent="0.25">
      <c r="A97" s="28"/>
      <c r="B97" s="28"/>
      <c r="C97" s="28"/>
      <c r="D97" s="28"/>
      <c r="E97" s="28"/>
      <c r="F97" s="28"/>
      <c r="G97" s="28"/>
      <c r="H97" s="28"/>
      <c r="I97" s="28"/>
      <c r="J97" s="28"/>
      <c r="K97" s="28"/>
      <c r="L97" s="28"/>
      <c r="M97" s="28"/>
      <c r="N97" s="28"/>
      <c r="O97" s="28"/>
      <c r="P97" s="28"/>
      <c r="Q97" s="28"/>
      <c r="R97" s="28"/>
      <c r="S97" s="28"/>
      <c r="T97" s="28"/>
      <c r="U97" s="28"/>
      <c r="V97" s="28"/>
      <c r="W97" s="28"/>
      <c r="X97" s="28"/>
      <c r="Y97" s="28"/>
    </row>
    <row r="98" spans="1:25" x14ac:dyDescent="0.25">
      <c r="A98" s="28"/>
      <c r="B98" s="28"/>
      <c r="C98" s="28"/>
      <c r="D98" s="28"/>
      <c r="E98" s="28"/>
      <c r="F98" s="28"/>
      <c r="G98" s="28"/>
      <c r="H98" s="28"/>
      <c r="I98" s="28"/>
      <c r="J98" s="28"/>
      <c r="K98" s="28"/>
      <c r="L98" s="28"/>
      <c r="M98" s="28"/>
      <c r="N98" s="28"/>
      <c r="O98" s="28"/>
      <c r="P98" s="28"/>
      <c r="Q98" s="28"/>
      <c r="R98" s="28"/>
      <c r="S98" s="28"/>
      <c r="T98" s="28"/>
      <c r="U98" s="28"/>
      <c r="V98" s="28"/>
      <c r="W98" s="28"/>
      <c r="X98" s="28"/>
      <c r="Y98" s="28"/>
    </row>
    <row r="99" spans="1:25" x14ac:dyDescent="0.25">
      <c r="A99" s="28"/>
      <c r="B99" s="28"/>
      <c r="C99" s="28"/>
      <c r="D99" s="28"/>
      <c r="E99" s="28"/>
      <c r="F99" s="28"/>
      <c r="G99" s="28"/>
      <c r="H99" s="28"/>
      <c r="I99" s="28"/>
      <c r="J99" s="28"/>
      <c r="K99" s="28"/>
      <c r="L99" s="28"/>
      <c r="M99" s="28"/>
      <c r="N99" s="28"/>
      <c r="O99" s="28"/>
      <c r="P99" s="28"/>
      <c r="Q99" s="28"/>
      <c r="R99" s="28"/>
      <c r="S99" s="28"/>
      <c r="T99" s="28"/>
      <c r="U99" s="28"/>
      <c r="V99" s="28"/>
      <c r="W99" s="28"/>
      <c r="X99" s="28"/>
      <c r="Y99" s="28"/>
    </row>
    <row r="100" spans="1:25" x14ac:dyDescent="0.2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row>
    <row r="101" spans="1:25" x14ac:dyDescent="0.2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row>
    <row r="102" spans="1:25" x14ac:dyDescent="0.2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row>
    <row r="103" spans="1:25" x14ac:dyDescent="0.25">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row>
    <row r="104" spans="1:25" x14ac:dyDescent="0.2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row>
    <row r="105" spans="1:25" x14ac:dyDescent="0.2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row>
    <row r="106" spans="1:25" x14ac:dyDescent="0.2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row>
    <row r="107" spans="1:25" x14ac:dyDescent="0.2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row>
    <row r="108" spans="1:25" x14ac:dyDescent="0.2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row>
    <row r="109" spans="1:25" x14ac:dyDescent="0.25">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row>
    <row r="110" spans="1:25" x14ac:dyDescent="0.2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row>
    <row r="111" spans="1:25" x14ac:dyDescent="0.2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row>
    <row r="112" spans="1:25" x14ac:dyDescent="0.2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row>
    <row r="113" spans="1:25" x14ac:dyDescent="0.2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row>
    <row r="114" spans="1:25" x14ac:dyDescent="0.2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row>
    <row r="115" spans="1:25" x14ac:dyDescent="0.2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row>
    <row r="116" spans="1:25" x14ac:dyDescent="0.2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row>
    <row r="117" spans="1:25" x14ac:dyDescent="0.2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row>
    <row r="118" spans="1:25" x14ac:dyDescent="0.2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row>
    <row r="119" spans="1:25" x14ac:dyDescent="0.25">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row>
    <row r="120" spans="1:25" x14ac:dyDescent="0.2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row>
    <row r="121" spans="1:25" x14ac:dyDescent="0.25">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row>
    <row r="122" spans="1:25" x14ac:dyDescent="0.2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row>
    <row r="123" spans="1:25" x14ac:dyDescent="0.25">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row>
    <row r="124" spans="1:25" x14ac:dyDescent="0.2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row>
    <row r="125" spans="1:25" x14ac:dyDescent="0.2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row>
    <row r="126" spans="1:25" x14ac:dyDescent="0.2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row>
    <row r="127" spans="1:25" x14ac:dyDescent="0.25">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row>
    <row r="128" spans="1:25" x14ac:dyDescent="0.2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row>
    <row r="129" spans="1:25" x14ac:dyDescent="0.25">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row>
    <row r="130" spans="1:25" x14ac:dyDescent="0.2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row>
    <row r="131" spans="1:25" x14ac:dyDescent="0.25">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row>
    <row r="132" spans="1:25" x14ac:dyDescent="0.2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row>
    <row r="133" spans="1:25" x14ac:dyDescent="0.25">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row>
    <row r="134" spans="1:25" x14ac:dyDescent="0.2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row>
    <row r="135" spans="1:25" x14ac:dyDescent="0.25">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row>
    <row r="136" spans="1:25" x14ac:dyDescent="0.25">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row>
    <row r="137" spans="1:25" x14ac:dyDescent="0.25">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row>
    <row r="138" spans="1:25" x14ac:dyDescent="0.2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row>
    <row r="139" spans="1:25" x14ac:dyDescent="0.25">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row>
    <row r="140" spans="1:25" x14ac:dyDescent="0.2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row>
    <row r="141" spans="1:25" x14ac:dyDescent="0.25">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row>
    <row r="142" spans="1:25" x14ac:dyDescent="0.2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row>
    <row r="143" spans="1:25" x14ac:dyDescent="0.25">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row>
    <row r="144" spans="1:25" x14ac:dyDescent="0.2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row>
    <row r="145" spans="1:25" x14ac:dyDescent="0.25">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row>
    <row r="146" spans="1:25" x14ac:dyDescent="0.2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row>
    <row r="147" spans="1:25" x14ac:dyDescent="0.2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row>
    <row r="148" spans="1:25" x14ac:dyDescent="0.2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row>
    <row r="149" spans="1:25" x14ac:dyDescent="0.25">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row>
    <row r="150" spans="1:25" x14ac:dyDescent="0.2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row>
    <row r="151" spans="1:25" x14ac:dyDescent="0.25">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row>
    <row r="152" spans="1:25" x14ac:dyDescent="0.2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row>
    <row r="153" spans="1:25" x14ac:dyDescent="0.25">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row>
    <row r="154" spans="1:25" x14ac:dyDescent="0.2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row>
    <row r="155" spans="1:25" x14ac:dyDescent="0.25">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row>
    <row r="156" spans="1:25" x14ac:dyDescent="0.25">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row>
    <row r="157" spans="1:25" x14ac:dyDescent="0.25">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row>
    <row r="158" spans="1:25" x14ac:dyDescent="0.2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row>
    <row r="159" spans="1:25" x14ac:dyDescent="0.25">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row>
    <row r="160" spans="1:25" x14ac:dyDescent="0.2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row>
    <row r="161" spans="1:25" x14ac:dyDescent="0.25">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row>
    <row r="162" spans="1:25" x14ac:dyDescent="0.25">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row>
    <row r="163" spans="1:25" x14ac:dyDescent="0.25">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row>
    <row r="164" spans="1:25" x14ac:dyDescent="0.25">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row>
    <row r="165" spans="1:25" x14ac:dyDescent="0.25">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row>
    <row r="166" spans="1:25" x14ac:dyDescent="0.25">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row>
    <row r="167" spans="1:25" x14ac:dyDescent="0.25">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row>
    <row r="168" spans="1:25" x14ac:dyDescent="0.25">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row>
    <row r="169" spans="1:25" x14ac:dyDescent="0.25">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row>
    <row r="170" spans="1:25" x14ac:dyDescent="0.25">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row>
    <row r="171" spans="1:25" x14ac:dyDescent="0.25">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row>
    <row r="172" spans="1:25" x14ac:dyDescent="0.25">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row>
    <row r="173" spans="1:25" x14ac:dyDescent="0.25">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row>
    <row r="174" spans="1:25" x14ac:dyDescent="0.25">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row>
    <row r="175" spans="1:25" x14ac:dyDescent="0.25">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row>
    <row r="176" spans="1:25" x14ac:dyDescent="0.25">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row>
    <row r="177" spans="1:25" x14ac:dyDescent="0.25">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row>
    <row r="178" spans="1:25" x14ac:dyDescent="0.25">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row>
    <row r="179" spans="1:25" x14ac:dyDescent="0.25">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row>
    <row r="180" spans="1:25" x14ac:dyDescent="0.25">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row>
    <row r="181" spans="1:25" x14ac:dyDescent="0.25">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row>
    <row r="182" spans="1:25" x14ac:dyDescent="0.25">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row>
    <row r="183" spans="1:25" x14ac:dyDescent="0.25">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row>
    <row r="184" spans="1:25" x14ac:dyDescent="0.25">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row>
    <row r="185" spans="1:25" x14ac:dyDescent="0.25">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row>
    <row r="186" spans="1:25" x14ac:dyDescent="0.25">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row>
    <row r="187" spans="1:25" x14ac:dyDescent="0.25">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row>
    <row r="188" spans="1:25" x14ac:dyDescent="0.25">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row>
    <row r="189" spans="1:25" x14ac:dyDescent="0.25">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row>
    <row r="190" spans="1:25" x14ac:dyDescent="0.25">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row>
    <row r="191" spans="1:25" x14ac:dyDescent="0.25">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row>
    <row r="192" spans="1:25" x14ac:dyDescent="0.25">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row>
    <row r="193" spans="1:25" x14ac:dyDescent="0.25">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row>
    <row r="194" spans="1:25" x14ac:dyDescent="0.25">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row>
    <row r="195" spans="1:25" x14ac:dyDescent="0.25">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row>
    <row r="196" spans="1:25" x14ac:dyDescent="0.2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row>
    <row r="197" spans="1:25" x14ac:dyDescent="0.25">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row>
    <row r="198" spans="1:25" x14ac:dyDescent="0.2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row>
    <row r="199" spans="1:25" x14ac:dyDescent="0.25">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row>
    <row r="200" spans="1:25" x14ac:dyDescent="0.2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row>
    <row r="201" spans="1:25" x14ac:dyDescent="0.25">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row>
    <row r="202" spans="1:25" x14ac:dyDescent="0.2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row>
    <row r="203" spans="1:25" x14ac:dyDescent="0.25">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row>
    <row r="204" spans="1:25" x14ac:dyDescent="0.25">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row>
    <row r="205" spans="1:25" x14ac:dyDescent="0.25">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row>
    <row r="206" spans="1:25" x14ac:dyDescent="0.25">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row>
    <row r="207" spans="1:25" x14ac:dyDescent="0.25">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row>
    <row r="208" spans="1:25" x14ac:dyDescent="0.25">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row>
    <row r="209" spans="1:25" x14ac:dyDescent="0.25">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row>
    <row r="210" spans="1:25" x14ac:dyDescent="0.25">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row>
    <row r="211" spans="1:25" x14ac:dyDescent="0.25">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row>
    <row r="212" spans="1:25" x14ac:dyDescent="0.25">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row>
    <row r="213" spans="1:25" x14ac:dyDescent="0.25">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row>
    <row r="214" spans="1:25" x14ac:dyDescent="0.25">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row>
    <row r="215" spans="1:25" x14ac:dyDescent="0.25">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row>
    <row r="216" spans="1:25" x14ac:dyDescent="0.25">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row>
    <row r="217" spans="1:25" x14ac:dyDescent="0.25">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row>
    <row r="218" spans="1:25" x14ac:dyDescent="0.25">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row>
    <row r="219" spans="1:25" x14ac:dyDescent="0.25">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row>
    <row r="220" spans="1:25" x14ac:dyDescent="0.25">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row>
    <row r="221" spans="1:25" x14ac:dyDescent="0.25">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row>
    <row r="222" spans="1:25" x14ac:dyDescent="0.25">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row>
    <row r="223" spans="1:25" x14ac:dyDescent="0.25">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row>
    <row r="224" spans="1:25" x14ac:dyDescent="0.25">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row>
    <row r="225" spans="1:25" x14ac:dyDescent="0.25">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row>
    <row r="226" spans="1:25" x14ac:dyDescent="0.25">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row>
    <row r="227" spans="1:25" x14ac:dyDescent="0.25">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row>
    <row r="228" spans="1:25" x14ac:dyDescent="0.25">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row>
    <row r="229" spans="1:25" x14ac:dyDescent="0.25">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row>
    <row r="230" spans="1:25" x14ac:dyDescent="0.25">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row>
    <row r="231" spans="1:25" x14ac:dyDescent="0.25">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row>
    <row r="232" spans="1:25" x14ac:dyDescent="0.25">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row>
    <row r="233" spans="1:25" x14ac:dyDescent="0.25">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row>
    <row r="234" spans="1:25" x14ac:dyDescent="0.25">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row>
    <row r="235" spans="1:25" x14ac:dyDescent="0.25">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row>
    <row r="236" spans="1:25" x14ac:dyDescent="0.25">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row>
    <row r="237" spans="1:25" x14ac:dyDescent="0.25">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row>
    <row r="238" spans="1:25" x14ac:dyDescent="0.25">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row>
    <row r="239" spans="1:25" x14ac:dyDescent="0.25">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row>
    <row r="240" spans="1:25" x14ac:dyDescent="0.25">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row>
    <row r="241" spans="1:25" x14ac:dyDescent="0.25">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row>
    <row r="242" spans="1:25" x14ac:dyDescent="0.25">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row>
    <row r="243" spans="1:25" x14ac:dyDescent="0.25">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row>
    <row r="244" spans="1:25" x14ac:dyDescent="0.25">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row>
    <row r="245" spans="1:25" x14ac:dyDescent="0.25">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row>
    <row r="246" spans="1:25" x14ac:dyDescent="0.25">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row>
    <row r="247" spans="1:25" x14ac:dyDescent="0.25">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row>
    <row r="248" spans="1:25" x14ac:dyDescent="0.25">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row>
    <row r="249" spans="1:25" x14ac:dyDescent="0.25">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row>
    <row r="250" spans="1:25" x14ac:dyDescent="0.25">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row>
    <row r="251" spans="1:25" x14ac:dyDescent="0.25">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row>
    <row r="252" spans="1:25" x14ac:dyDescent="0.25">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row>
    <row r="253" spans="1:25" x14ac:dyDescent="0.25">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row>
    <row r="254" spans="1:25" x14ac:dyDescent="0.25">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row>
    <row r="255" spans="1:25" x14ac:dyDescent="0.25">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row>
    <row r="256" spans="1:25" x14ac:dyDescent="0.25">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row>
    <row r="257" spans="1:25" x14ac:dyDescent="0.25">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row>
    <row r="258" spans="1:25" x14ac:dyDescent="0.25">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row>
    <row r="259" spans="1:25" x14ac:dyDescent="0.25">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row>
    <row r="260" spans="1:25" x14ac:dyDescent="0.25">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row>
    <row r="261" spans="1:25" x14ac:dyDescent="0.25">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row>
    <row r="262" spans="1:25" x14ac:dyDescent="0.25">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row>
    <row r="263" spans="1:25" x14ac:dyDescent="0.25">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row>
    <row r="264" spans="1:25" x14ac:dyDescent="0.25">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row>
    <row r="265" spans="1:25" x14ac:dyDescent="0.25">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row>
    <row r="266" spans="1:25" x14ac:dyDescent="0.25">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row>
    <row r="267" spans="1:25" x14ac:dyDescent="0.25">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row>
    <row r="268" spans="1:25" x14ac:dyDescent="0.25">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row>
    <row r="269" spans="1:25" x14ac:dyDescent="0.25">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row>
    <row r="270" spans="1:25" x14ac:dyDescent="0.25">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row>
    <row r="271" spans="1:25" x14ac:dyDescent="0.25">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row>
    <row r="272" spans="1:25" x14ac:dyDescent="0.25">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row>
    <row r="273" spans="1:25" x14ac:dyDescent="0.25">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row>
    <row r="274" spans="1:25" x14ac:dyDescent="0.25">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row>
    <row r="275" spans="1:25" x14ac:dyDescent="0.25">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row>
    <row r="276" spans="1:25" x14ac:dyDescent="0.25">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row>
    <row r="277" spans="1:25" x14ac:dyDescent="0.25">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row>
    <row r="278" spans="1:25" x14ac:dyDescent="0.25">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row>
    <row r="279" spans="1:25" x14ac:dyDescent="0.25">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row>
    <row r="280" spans="1:25" x14ac:dyDescent="0.25">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row>
    <row r="281" spans="1:25" x14ac:dyDescent="0.25">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row>
    <row r="282" spans="1:25" x14ac:dyDescent="0.25">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row>
    <row r="283" spans="1:25" x14ac:dyDescent="0.25">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row>
    <row r="284" spans="1:25" x14ac:dyDescent="0.25">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row>
    <row r="285" spans="1:25" x14ac:dyDescent="0.25">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row>
    <row r="286" spans="1:25" x14ac:dyDescent="0.25">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row>
    <row r="287" spans="1:25" x14ac:dyDescent="0.25">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row>
    <row r="288" spans="1:25" x14ac:dyDescent="0.25">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row>
    <row r="289" spans="1:25" x14ac:dyDescent="0.25">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row>
    <row r="290" spans="1:25" x14ac:dyDescent="0.25">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row>
    <row r="291" spans="1:25" x14ac:dyDescent="0.25">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row>
    <row r="292" spans="1:25" x14ac:dyDescent="0.25">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row>
    <row r="293" spans="1:25" x14ac:dyDescent="0.25">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row>
    <row r="294" spans="1:25" x14ac:dyDescent="0.25">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row>
    <row r="295" spans="1:25" x14ac:dyDescent="0.25">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row>
    <row r="296" spans="1:25" x14ac:dyDescent="0.25">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row>
    <row r="297" spans="1:25" x14ac:dyDescent="0.25">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row>
    <row r="298" spans="1:25" x14ac:dyDescent="0.25">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row>
    <row r="299" spans="1:25" x14ac:dyDescent="0.25">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row>
    <row r="300" spans="1:25" x14ac:dyDescent="0.25">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row>
    <row r="301" spans="1:25" x14ac:dyDescent="0.25">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row>
    <row r="302" spans="1:25" x14ac:dyDescent="0.25">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row>
    <row r="303" spans="1:25" x14ac:dyDescent="0.25">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row>
    <row r="304" spans="1:25" x14ac:dyDescent="0.25">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row>
    <row r="305" spans="1:25" x14ac:dyDescent="0.25">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row>
  </sheetData>
  <sheetProtection password="E831" sheet="1" objects="1" scenarios="1"/>
  <mergeCells count="2">
    <mergeCell ref="B2:L2"/>
    <mergeCell ref="B3:L3"/>
  </mergeCells>
  <conditionalFormatting sqref="D8">
    <cfRule type="expression" priority="37">
      <formula>(MAX(#REF!)&gt;$H$8)</formula>
    </cfRule>
  </conditionalFormatting>
  <pageMargins left="1" right="0.75" top="0.75" bottom="0.75" header="0.3" footer="0.3"/>
  <pageSetup scale="94" orientation="portrait" r:id="rId1"/>
  <headerFooter>
    <oddFooter>&amp;L&amp;9&amp;Z&amp;F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48</vt:i4>
      </vt:variant>
    </vt:vector>
  </HeadingPairs>
  <TitlesOfParts>
    <vt:vector size="51" baseType="lpstr">
      <vt:lpstr>Instructions</vt:lpstr>
      <vt:lpstr>Bid Data</vt:lpstr>
      <vt:lpstr>Validation</vt:lpstr>
      <vt:lpstr>Applicant_Name</vt:lpstr>
      <vt:lpstr>Base_to_Early_CO_Factor</vt:lpstr>
      <vt:lpstr>Base_Upgrade_Cost</vt:lpstr>
      <vt:lpstr>Base_Year</vt:lpstr>
      <vt:lpstr>CO_Date</vt:lpstr>
      <vt:lpstr>CO_Date_List</vt:lpstr>
      <vt:lpstr>Earliest_CO_Date</vt:lpstr>
      <vt:lpstr>Form_Date</vt:lpstr>
      <vt:lpstr>Form_Version</vt:lpstr>
      <vt:lpstr>IC_Point</vt:lpstr>
      <vt:lpstr>IC_Point_List</vt:lpstr>
      <vt:lpstr>ICAP_Range_Tops</vt:lpstr>
      <vt:lpstr>Inflation_Rate</vt:lpstr>
      <vt:lpstr>Inflation2</vt:lpstr>
      <vt:lpstr>Inflation3</vt:lpstr>
      <vt:lpstr>InfYr1</vt:lpstr>
      <vt:lpstr>InfYr2</vt:lpstr>
      <vt:lpstr>InfYr3</vt:lpstr>
      <vt:lpstr>Installed_Capacity</vt:lpstr>
      <vt:lpstr>Latest_CO_Date</vt:lpstr>
      <vt:lpstr>Lease_Site</vt:lpstr>
      <vt:lpstr>Lease_Site_List</vt:lpstr>
      <vt:lpstr>LTC_T_Bond_Rate</vt:lpstr>
      <vt:lpstr>Max_OREC_Term</vt:lpstr>
      <vt:lpstr>Max_Part_2_Price</vt:lpstr>
      <vt:lpstr>Max_Part1_Price</vt:lpstr>
      <vt:lpstr>MaxCap</vt:lpstr>
      <vt:lpstr>Min_OREC_Term</vt:lpstr>
      <vt:lpstr>Min_Part_2_Price</vt:lpstr>
      <vt:lpstr>Min_Part1_Price</vt:lpstr>
      <vt:lpstr>MinCap</vt:lpstr>
      <vt:lpstr>OREC_Price_Cap</vt:lpstr>
      <vt:lpstr>OREC_Term</vt:lpstr>
      <vt:lpstr>Part_1_Price_Table</vt:lpstr>
      <vt:lpstr>Part_2_Price</vt:lpstr>
      <vt:lpstr>Price_Prpsl_Name</vt:lpstr>
      <vt:lpstr>Price_Prpsl_Type</vt:lpstr>
      <vt:lpstr>Price_Type_List</vt:lpstr>
      <vt:lpstr>'Bid Data'!Print_Area</vt:lpstr>
      <vt:lpstr>Instructions!Print_Area</vt:lpstr>
      <vt:lpstr>Validation!Print_Area</vt:lpstr>
      <vt:lpstr>Instructions!Print_Titles</vt:lpstr>
      <vt:lpstr>Project_Name</vt:lpstr>
      <vt:lpstr>Real_Discount_Rate</vt:lpstr>
      <vt:lpstr>Rounded_Part2_Price</vt:lpstr>
      <vt:lpstr>Upgrade_Base_Year</vt:lpstr>
      <vt:lpstr>Upgrade_Case</vt:lpstr>
      <vt:lpstr>Upgrade_Cost_Table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L. Curlett</dc:creator>
  <cp:lastModifiedBy>Philip L. Curlett</cp:lastModifiedBy>
  <cp:lastPrinted>2015-04-15T17:15:46Z</cp:lastPrinted>
  <dcterms:created xsi:type="dcterms:W3CDTF">2014-10-17T20:38:49Z</dcterms:created>
  <dcterms:modified xsi:type="dcterms:W3CDTF">2015-04-24T13:39:09Z</dcterms:modified>
</cp:coreProperties>
</file>